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9"/>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用途別!$A$6:$E$189</definedName>
    <definedName name="_xlnm._FilterDatabase" localSheetId="3" hidden="1">收支餘絀!$A$2:$J$203</definedName>
    <definedName name="A_G_A1">#N/A</definedName>
    <definedName name="_xlnm.Print_Area" localSheetId="4">平衡表!$A$1:$F$31</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收支餘絀!$A$1:$J$228</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l="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9"/>
  <c r="G159"/>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F159" l="1"/>
  <c r="E159"/>
  <c r="I159"/>
  <c r="J159" l="1"/>
  <c r="E22" i="24"/>
  <c r="C58" i="8" l="1"/>
  <c r="D58"/>
  <c r="C200"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1" i="6"/>
  <c r="B66"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8"/>
  <c r="B171"/>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8" i="8"/>
  <c r="D75" i="28"/>
  <c r="D74" s="1"/>
  <c r="H200" i="8"/>
  <c r="H199" s="1"/>
  <c r="H197"/>
  <c r="H196" s="1"/>
  <c r="H187"/>
  <c r="H181"/>
  <c r="H180" s="1"/>
  <c r="H175"/>
  <c r="H171"/>
  <c r="H166"/>
  <c r="H157"/>
  <c r="H98"/>
  <c r="H97" s="1"/>
  <c r="H87"/>
  <c r="H194"/>
  <c r="H192"/>
  <c r="H190"/>
  <c r="H185"/>
  <c r="H178"/>
  <c r="H169"/>
  <c r="H155"/>
  <c r="H101"/>
  <c r="H100" s="1"/>
  <c r="H94"/>
  <c r="H92"/>
  <c r="H89"/>
  <c r="H85"/>
  <c r="H83"/>
  <c r="H80"/>
  <c r="H73"/>
  <c r="H71"/>
  <c r="H61"/>
  <c r="H58"/>
  <c r="H3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1" i="8"/>
  <c r="D102" i="28"/>
  <c r="D171"/>
  <c r="D106"/>
  <c r="D130"/>
  <c r="D133"/>
  <c r="D139"/>
  <c r="H48" i="8"/>
  <c r="D71" i="28"/>
  <c r="D66" s="1"/>
  <c r="D90"/>
  <c r="D87" s="1"/>
  <c r="D162"/>
  <c r="D109" i="6"/>
  <c r="D109" i="28"/>
  <c r="D121"/>
  <c r="D121" i="6"/>
  <c r="H184" i="8"/>
  <c r="D153" i="28"/>
  <c r="H8" i="8"/>
  <c r="H20"/>
  <c r="H75"/>
  <c r="H70" s="1"/>
  <c r="D117" i="6"/>
  <c r="D117" i="28"/>
  <c r="D115" s="1"/>
  <c r="D120"/>
  <c r="D120" i="6"/>
  <c r="D158" i="28"/>
  <c r="H165" i="8"/>
  <c r="D110" i="28"/>
  <c r="D122"/>
  <c r="D34"/>
  <c r="D11"/>
  <c r="D20"/>
  <c r="D168"/>
  <c r="D167" s="1"/>
  <c r="H114" i="8"/>
  <c r="D78" i="28"/>
  <c r="D60"/>
  <c r="D57"/>
  <c r="D44"/>
  <c r="C10"/>
  <c r="D39"/>
  <c r="D28"/>
  <c r="D24"/>
  <c r="D16"/>
  <c r="H64" i="8"/>
  <c r="H60" s="1"/>
  <c r="H43"/>
  <c r="H32"/>
  <c r="H28"/>
  <c r="H24"/>
  <c r="H15"/>
  <c r="H143"/>
  <c r="H134"/>
  <c r="H126"/>
  <c r="H119"/>
  <c r="H110"/>
  <c r="H106"/>
  <c r="H123"/>
  <c r="H137"/>
  <c r="H82"/>
  <c r="H154"/>
  <c r="H189"/>
  <c r="F121"/>
  <c r="E121"/>
  <c r="F113"/>
  <c r="E113"/>
  <c r="D175"/>
  <c r="C175"/>
  <c r="B175"/>
  <c r="B123"/>
  <c r="D114"/>
  <c r="C114"/>
  <c r="B114"/>
  <c r="E10"/>
  <c r="F10" s="1"/>
  <c r="C143" i="6"/>
  <c r="C100" i="28" l="1"/>
  <c r="C99" s="1"/>
  <c r="B100"/>
  <c r="B99" s="1"/>
  <c r="B100" i="6"/>
  <c r="B99" s="1"/>
  <c r="H133" i="8"/>
  <c r="B9" i="28"/>
  <c r="B8" s="1"/>
  <c r="B9" i="6"/>
  <c r="B8" s="1"/>
  <c r="C9" i="28"/>
  <c r="C8" s="1"/>
  <c r="H164" i="8"/>
  <c r="H163" s="1"/>
  <c r="H162" s="1"/>
  <c r="H202" s="1"/>
  <c r="D129" i="28"/>
  <c r="D119"/>
  <c r="D101" s="1"/>
  <c r="D152"/>
  <c r="D151" s="1"/>
  <c r="D150" s="1"/>
  <c r="D149" s="1"/>
  <c r="D56"/>
  <c r="D10"/>
  <c r="H14" i="8"/>
  <c r="H13" s="1"/>
  <c r="H12" s="1"/>
  <c r="H105"/>
  <c r="C7" i="28" l="1"/>
  <c r="C189" s="1"/>
  <c r="B7"/>
  <c r="B189" s="1"/>
  <c r="H104" i="8"/>
  <c r="H103" s="1"/>
  <c r="H11" s="1"/>
  <c r="B7" i="6"/>
  <c r="B189" s="1"/>
  <c r="D100" i="28"/>
  <c r="D99" s="1"/>
  <c r="D9"/>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8" i="6"/>
  <c r="D7" i="28" l="1"/>
  <c r="D189" s="1"/>
  <c r="D188" i="6"/>
  <c r="G200" i="8"/>
  <c r="G199" s="1"/>
  <c r="F7" i="25"/>
  <c r="E10"/>
  <c r="D10"/>
  <c r="D28" i="8" l="1"/>
  <c r="I201"/>
  <c r="J201" s="1"/>
  <c r="I200"/>
  <c r="J200" s="1"/>
  <c r="C199"/>
  <c r="D200"/>
  <c r="B200"/>
  <c r="B199" s="1"/>
  <c r="E201"/>
  <c r="F201" s="1"/>
  <c r="J113"/>
  <c r="C110"/>
  <c r="D110"/>
  <c r="B110"/>
  <c r="J149"/>
  <c r="B38"/>
  <c r="C38"/>
  <c r="D38"/>
  <c r="G9"/>
  <c r="G171" l="1"/>
  <c r="G190"/>
  <c r="G192"/>
  <c r="G175"/>
  <c r="G169"/>
  <c r="G187"/>
  <c r="G194"/>
  <c r="G197"/>
  <c r="G196" s="1"/>
  <c r="G178"/>
  <c r="G166"/>
  <c r="G185"/>
  <c r="G181"/>
  <c r="G180" s="1"/>
  <c r="G110"/>
  <c r="G114"/>
  <c r="D143" i="6"/>
  <c r="I199" i="8"/>
  <c r="J199" s="1"/>
  <c r="E200"/>
  <c r="F200" s="1"/>
  <c r="D199"/>
  <c r="I149"/>
  <c r="I113"/>
  <c r="I121"/>
  <c r="J121" s="1"/>
  <c r="I10"/>
  <c r="J10" s="1"/>
  <c r="F16"/>
  <c r="F39"/>
  <c r="F42"/>
  <c r="F51"/>
  <c r="F57"/>
  <c r="F72"/>
  <c r="F93"/>
  <c r="F95"/>
  <c r="F96"/>
  <c r="F102"/>
  <c r="F108"/>
  <c r="F109"/>
  <c r="F111"/>
  <c r="F112"/>
  <c r="F115"/>
  <c r="F116"/>
  <c r="F118"/>
  <c r="F124"/>
  <c r="F125"/>
  <c r="F127"/>
  <c r="F128"/>
  <c r="F129"/>
  <c r="F130"/>
  <c r="F132"/>
  <c r="F135"/>
  <c r="F136"/>
  <c r="F138"/>
  <c r="F139"/>
  <c r="F140"/>
  <c r="F141"/>
  <c r="F142"/>
  <c r="F145"/>
  <c r="F147"/>
  <c r="F149"/>
  <c r="F152"/>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3"/>
  <c r="E95"/>
  <c r="E96"/>
  <c r="E99"/>
  <c r="F99" s="1"/>
  <c r="E102"/>
  <c r="E107"/>
  <c r="F107" s="1"/>
  <c r="E108"/>
  <c r="E109"/>
  <c r="E111"/>
  <c r="E112"/>
  <c r="E115"/>
  <c r="E116"/>
  <c r="E118"/>
  <c r="E120"/>
  <c r="F120" s="1"/>
  <c r="E122"/>
  <c r="F122" s="1"/>
  <c r="E124"/>
  <c r="E125"/>
  <c r="E127"/>
  <c r="E128"/>
  <c r="E129"/>
  <c r="E130"/>
  <c r="E132"/>
  <c r="E135"/>
  <c r="E136"/>
  <c r="E138"/>
  <c r="E139"/>
  <c r="E140"/>
  <c r="E141"/>
  <c r="E142"/>
  <c r="E145"/>
  <c r="E147"/>
  <c r="E149"/>
  <c r="E152"/>
  <c r="C8"/>
  <c r="D8"/>
  <c r="B8"/>
  <c r="G184" l="1"/>
  <c r="G189"/>
  <c r="E199"/>
  <c r="F199" s="1"/>
  <c r="J152" l="1"/>
  <c r="J147"/>
  <c r="J145"/>
  <c r="J142"/>
  <c r="J141"/>
  <c r="J140"/>
  <c r="J139"/>
  <c r="J138"/>
  <c r="J136"/>
  <c r="J135"/>
  <c r="J132"/>
  <c r="J130"/>
  <c r="J129"/>
  <c r="J128"/>
  <c r="J127"/>
  <c r="J125"/>
  <c r="J124"/>
  <c r="J118"/>
  <c r="J116"/>
  <c r="J115"/>
  <c r="J112"/>
  <c r="J111"/>
  <c r="J109"/>
  <c r="J108"/>
  <c r="J102"/>
  <c r="J96"/>
  <c r="J95"/>
  <c r="J93"/>
  <c r="J72"/>
  <c r="J57"/>
  <c r="J51"/>
  <c r="J42"/>
  <c r="J39"/>
  <c r="J16"/>
  <c r="I152"/>
  <c r="I147"/>
  <c r="I145"/>
  <c r="I142"/>
  <c r="I141"/>
  <c r="I140"/>
  <c r="I139"/>
  <c r="I138"/>
  <c r="I136"/>
  <c r="I135"/>
  <c r="I132"/>
  <c r="I130"/>
  <c r="I129"/>
  <c r="I128"/>
  <c r="I127"/>
  <c r="I125"/>
  <c r="I124"/>
  <c r="I122"/>
  <c r="J122" s="1"/>
  <c r="I120"/>
  <c r="J120" s="1"/>
  <c r="I118"/>
  <c r="I116"/>
  <c r="I115"/>
  <c r="I112"/>
  <c r="I111"/>
  <c r="I109"/>
  <c r="I108"/>
  <c r="I107"/>
  <c r="J107" s="1"/>
  <c r="I102"/>
  <c r="I99"/>
  <c r="I96"/>
  <c r="I95"/>
  <c r="I93"/>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99"/>
  <c r="J40"/>
  <c r="J45"/>
  <c r="J18"/>
  <c r="J23"/>
  <c r="J69"/>
  <c r="J86"/>
  <c r="J17"/>
  <c r="J22"/>
  <c r="J37"/>
  <c r="J84"/>
  <c r="F4" i="20"/>
  <c r="E10" l="1"/>
  <c r="E9"/>
  <c r="D9"/>
  <c r="F3"/>
  <c r="F9" s="1"/>
  <c r="D10"/>
  <c r="F10" l="1"/>
  <c r="E23" i="24"/>
  <c r="B15" i="4" l="1"/>
  <c r="B14"/>
  <c r="B13"/>
  <c r="B12"/>
  <c r="B9"/>
  <c r="B8"/>
  <c r="E6" i="24"/>
  <c r="E11"/>
  <c r="E14"/>
  <c r="E13" s="1"/>
  <c r="E20"/>
  <c r="E19" s="1"/>
  <c r="D8" i="4"/>
  <c r="D14"/>
  <c r="J71" i="8"/>
  <c r="J94"/>
  <c r="D15" i="4"/>
  <c r="J92" i="8"/>
  <c r="G58"/>
  <c r="G20"/>
  <c r="G15"/>
  <c r="B6" i="24"/>
  <c r="B9"/>
  <c r="B12"/>
  <c r="B18"/>
  <c r="B21"/>
  <c r="B25"/>
  <c r="B24" s="1"/>
  <c r="B28"/>
  <c r="B27" s="1"/>
  <c r="B75" i="8"/>
  <c r="F117"/>
  <c r="B117"/>
  <c r="B106"/>
  <c r="B119"/>
  <c r="B126"/>
  <c r="B131"/>
  <c r="B134"/>
  <c r="B137"/>
  <c r="B146"/>
  <c r="B144"/>
  <c r="B148"/>
  <c r="B151"/>
  <c r="B150" s="1"/>
  <c r="C106"/>
  <c r="C123"/>
  <c r="C126"/>
  <c r="C131"/>
  <c r="C134"/>
  <c r="C137"/>
  <c r="C146"/>
  <c r="C144"/>
  <c r="C148"/>
  <c r="C151"/>
  <c r="D106"/>
  <c r="F110"/>
  <c r="F114"/>
  <c r="D123"/>
  <c r="F123" s="1"/>
  <c r="D126"/>
  <c r="F126" s="1"/>
  <c r="D131"/>
  <c r="F131" s="1"/>
  <c r="D134"/>
  <c r="F134" s="1"/>
  <c r="D137"/>
  <c r="F137" s="1"/>
  <c r="D146"/>
  <c r="F146" s="1"/>
  <c r="D144"/>
  <c r="F144" s="1"/>
  <c r="D148"/>
  <c r="F148" s="1"/>
  <c r="D151"/>
  <c r="D6" i="25"/>
  <c r="E6"/>
  <c r="J7"/>
  <c r="F8"/>
  <c r="J8"/>
  <c r="F9"/>
  <c r="J9"/>
  <c r="K9" s="1"/>
  <c r="G6" i="8"/>
  <c r="G24"/>
  <c r="G43"/>
  <c r="G61"/>
  <c r="G71"/>
  <c r="G73"/>
  <c r="G75"/>
  <c r="G78"/>
  <c r="G80"/>
  <c r="G83"/>
  <c r="G85"/>
  <c r="G87"/>
  <c r="G89"/>
  <c r="G94"/>
  <c r="G92"/>
  <c r="G98"/>
  <c r="G101"/>
  <c r="G106"/>
  <c r="G117"/>
  <c r="G119"/>
  <c r="G123"/>
  <c r="G126"/>
  <c r="G131"/>
  <c r="G134"/>
  <c r="G137"/>
  <c r="G146"/>
  <c r="G144"/>
  <c r="G148"/>
  <c r="G151"/>
  <c r="G150" s="1"/>
  <c r="G155"/>
  <c r="G157"/>
  <c r="C80"/>
  <c r="C78"/>
  <c r="B6"/>
  <c r="H6"/>
  <c r="B15"/>
  <c r="B20"/>
  <c r="B24"/>
  <c r="B28"/>
  <c r="B32"/>
  <c r="B43"/>
  <c r="B48"/>
  <c r="B58"/>
  <c r="B61"/>
  <c r="B64"/>
  <c r="B71"/>
  <c r="B73"/>
  <c r="B78"/>
  <c r="B80"/>
  <c r="B83"/>
  <c r="B85"/>
  <c r="B87"/>
  <c r="B89"/>
  <c r="B94"/>
  <c r="B92"/>
  <c r="B98"/>
  <c r="B97" s="1"/>
  <c r="B101"/>
  <c r="B100" s="1"/>
  <c r="J110"/>
  <c r="J114"/>
  <c r="J117"/>
  <c r="J123"/>
  <c r="J126"/>
  <c r="J131"/>
  <c r="J134"/>
  <c r="J137"/>
  <c r="J146"/>
  <c r="J144"/>
  <c r="J148"/>
  <c r="B155"/>
  <c r="B157"/>
  <c r="B166"/>
  <c r="B171"/>
  <c r="B178"/>
  <c r="B181"/>
  <c r="B180" s="1"/>
  <c r="B185"/>
  <c r="B187"/>
  <c r="B192"/>
  <c r="B190"/>
  <c r="B194"/>
  <c r="B197"/>
  <c r="B196" s="1"/>
  <c r="D73"/>
  <c r="D80"/>
  <c r="C166"/>
  <c r="C171"/>
  <c r="C178"/>
  <c r="C181"/>
  <c r="C185"/>
  <c r="C187"/>
  <c r="C192"/>
  <c r="C190"/>
  <c r="C194"/>
  <c r="C197"/>
  <c r="D166"/>
  <c r="D171"/>
  <c r="F171" s="1"/>
  <c r="F175"/>
  <c r="D178"/>
  <c r="D181"/>
  <c r="F181" s="1"/>
  <c r="D185"/>
  <c r="F185" s="1"/>
  <c r="D187"/>
  <c r="F187" s="1"/>
  <c r="D192"/>
  <c r="F192" s="1"/>
  <c r="D190"/>
  <c r="F190" s="1"/>
  <c r="D194"/>
  <c r="F194" s="1"/>
  <c r="D197"/>
  <c r="F197" s="1"/>
  <c r="C87"/>
  <c r="C48"/>
  <c r="I158"/>
  <c r="E158"/>
  <c r="H6" i="25"/>
  <c r="C24" i="8"/>
  <c r="C20"/>
  <c r="C28"/>
  <c r="C32"/>
  <c r="C43"/>
  <c r="C61"/>
  <c r="C64"/>
  <c r="C71"/>
  <c r="C73"/>
  <c r="C75"/>
  <c r="C83"/>
  <c r="C85"/>
  <c r="C89"/>
  <c r="C94"/>
  <c r="C92"/>
  <c r="C98"/>
  <c r="C101"/>
  <c r="C6"/>
  <c r="C91" i="6"/>
  <c r="D91"/>
  <c r="D92"/>
  <c r="C92"/>
  <c r="D94" i="8"/>
  <c r="F94" s="1"/>
  <c r="D49" i="6"/>
  <c r="C49"/>
  <c r="D48" i="8"/>
  <c r="B6" i="25"/>
  <c r="C6"/>
  <c r="G6"/>
  <c r="B10"/>
  <c r="C10"/>
  <c r="G10"/>
  <c r="H10"/>
  <c r="D6" i="8"/>
  <c r="D15"/>
  <c r="D20"/>
  <c r="D24"/>
  <c r="D32"/>
  <c r="D43"/>
  <c r="D61"/>
  <c r="D64"/>
  <c r="D71"/>
  <c r="F71" s="1"/>
  <c r="D75"/>
  <c r="D78"/>
  <c r="D83"/>
  <c r="D85"/>
  <c r="D87"/>
  <c r="D89"/>
  <c r="D92"/>
  <c r="D98"/>
  <c r="D101"/>
  <c r="D155"/>
  <c r="D157"/>
  <c r="C155"/>
  <c r="C157"/>
  <c r="D169"/>
  <c r="C169"/>
  <c r="B169"/>
  <c r="D178" i="6"/>
  <c r="D177" s="1"/>
  <c r="D180"/>
  <c r="D179" s="1"/>
  <c r="D182"/>
  <c r="D181" s="1"/>
  <c r="C178"/>
  <c r="C177" s="1"/>
  <c r="C180"/>
  <c r="C179" s="1"/>
  <c r="C182"/>
  <c r="C181" s="1"/>
  <c r="I191" i="8"/>
  <c r="J191"/>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8" i="8"/>
  <c r="I198"/>
  <c r="D43" i="6"/>
  <c r="D126"/>
  <c r="C37"/>
  <c r="C38"/>
  <c r="D37"/>
  <c r="D38"/>
  <c r="D35"/>
  <c r="D36"/>
  <c r="C35"/>
  <c r="C36"/>
  <c r="D45"/>
  <c r="C13" i="4" s="1"/>
  <c r="D48" i="6"/>
  <c r="D128"/>
  <c r="D127" s="1"/>
  <c r="D95"/>
  <c r="C15" i="4" s="1"/>
  <c r="D89" i="6"/>
  <c r="D88" s="1"/>
  <c r="C89"/>
  <c r="C88" s="1"/>
  <c r="D12" i="4"/>
  <c r="D13"/>
  <c r="C95" i="6"/>
  <c r="C94" s="1"/>
  <c r="C93"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8"/>
  <c r="D97" s="1"/>
  <c r="D96"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8"/>
  <c r="C97" s="1"/>
  <c r="C96" s="1"/>
  <c r="I183" i="8"/>
  <c r="J183"/>
  <c r="J179"/>
  <c r="I179"/>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D9" i="4"/>
  <c r="C138" i="6"/>
  <c r="C148"/>
  <c r="C147" s="1"/>
  <c r="C146" s="1"/>
  <c r="C145"/>
  <c r="C144" s="1"/>
  <c r="C142"/>
  <c r="C141"/>
  <c r="C140" s="1"/>
  <c r="C137"/>
  <c r="C136"/>
  <c r="C135"/>
  <c r="C134"/>
  <c r="C132"/>
  <c r="C131"/>
  <c r="C125"/>
  <c r="C124"/>
  <c r="C123"/>
  <c r="C118"/>
  <c r="C116"/>
  <c r="C114"/>
  <c r="C113" s="1"/>
  <c r="C112"/>
  <c r="C111"/>
  <c r="C108"/>
  <c r="C107"/>
  <c r="C105"/>
  <c r="C104"/>
  <c r="C103"/>
  <c r="J195" i="8"/>
  <c r="I195"/>
  <c r="I182"/>
  <c r="J182"/>
  <c r="I173"/>
  <c r="J173"/>
  <c r="I160"/>
  <c r="J160"/>
  <c r="F160"/>
  <c r="E160"/>
  <c r="I156"/>
  <c r="J156" s="1"/>
  <c r="I170"/>
  <c r="J170"/>
  <c r="J158"/>
  <c r="F158"/>
  <c r="I176"/>
  <c r="J176"/>
  <c r="E156"/>
  <c r="F156" s="1"/>
  <c r="I193"/>
  <c r="J193"/>
  <c r="I188"/>
  <c r="J188"/>
  <c r="I186"/>
  <c r="J186"/>
  <c r="I161"/>
  <c r="J161" s="1"/>
  <c r="I167"/>
  <c r="J167"/>
  <c r="I168"/>
  <c r="J168"/>
  <c r="I172"/>
  <c r="J172"/>
  <c r="I174"/>
  <c r="J174"/>
  <c r="I177"/>
  <c r="J177"/>
  <c r="E161"/>
  <c r="F161" s="1"/>
  <c r="E7"/>
  <c r="F7" s="1"/>
  <c r="E9"/>
  <c r="F9"/>
  <c r="I9"/>
  <c r="J9" s="1"/>
  <c r="L8" i="25" l="1"/>
  <c r="M8" s="1"/>
  <c r="K8"/>
  <c r="C165" i="8"/>
  <c r="E5" i="24"/>
  <c r="E4" s="1"/>
  <c r="I155" i="8"/>
  <c r="J155" s="1"/>
  <c r="L7" i="25"/>
  <c r="M7" s="1"/>
  <c r="J6"/>
  <c r="K6" s="1"/>
  <c r="I85" i="8"/>
  <c r="J85" s="1"/>
  <c r="F166"/>
  <c r="D165"/>
  <c r="F165" s="1"/>
  <c r="B165"/>
  <c r="J169"/>
  <c r="F169"/>
  <c r="E194"/>
  <c r="E185"/>
  <c r="E171"/>
  <c r="I169"/>
  <c r="E169"/>
  <c r="E187"/>
  <c r="G165"/>
  <c r="E175"/>
  <c r="E197"/>
  <c r="F178"/>
  <c r="E192"/>
  <c r="I178"/>
  <c r="E178"/>
  <c r="E155"/>
  <c r="F155" s="1"/>
  <c r="E190"/>
  <c r="E166"/>
  <c r="E181"/>
  <c r="F6" i="25"/>
  <c r="L9"/>
  <c r="M9" s="1"/>
  <c r="F10"/>
  <c r="I83" i="8"/>
  <c r="J83" s="1"/>
  <c r="I24"/>
  <c r="J24" s="1"/>
  <c r="I89"/>
  <c r="J89" s="1"/>
  <c r="E117"/>
  <c r="I58"/>
  <c r="J58" s="1"/>
  <c r="E157"/>
  <c r="F157" s="1"/>
  <c r="I61"/>
  <c r="J61" s="1"/>
  <c r="I71"/>
  <c r="I94"/>
  <c r="J192"/>
  <c r="I190"/>
  <c r="D180"/>
  <c r="J181"/>
  <c r="C180"/>
  <c r="J194"/>
  <c r="J185"/>
  <c r="J171"/>
  <c r="D196"/>
  <c r="F196" s="1"/>
  <c r="J197"/>
  <c r="J187"/>
  <c r="C196"/>
  <c r="E106"/>
  <c r="F106" s="1"/>
  <c r="E80"/>
  <c r="F80" s="1"/>
  <c r="I73"/>
  <c r="J73" s="1"/>
  <c r="I92"/>
  <c r="I80"/>
  <c r="J80" s="1"/>
  <c r="E73"/>
  <c r="F73" s="1"/>
  <c r="E28"/>
  <c r="F28" s="1"/>
  <c r="B154"/>
  <c r="I87"/>
  <c r="J87" s="1"/>
  <c r="I78"/>
  <c r="J78" s="1"/>
  <c r="E146"/>
  <c r="E126"/>
  <c r="I148"/>
  <c r="I134"/>
  <c r="I119"/>
  <c r="J119" s="1"/>
  <c r="I106"/>
  <c r="J106" s="1"/>
  <c r="E148"/>
  <c r="E134"/>
  <c r="E119"/>
  <c r="F119" s="1"/>
  <c r="G97"/>
  <c r="D150"/>
  <c r="F150" s="1"/>
  <c r="F151"/>
  <c r="E92"/>
  <c r="E83"/>
  <c r="F83" s="1"/>
  <c r="E64"/>
  <c r="F64" s="1"/>
  <c r="E38"/>
  <c r="F38" s="1"/>
  <c r="E15"/>
  <c r="F15" s="1"/>
  <c r="I146"/>
  <c r="I126"/>
  <c r="I114"/>
  <c r="E114"/>
  <c r="D91"/>
  <c r="F91" s="1"/>
  <c r="F92"/>
  <c r="C97"/>
  <c r="E98"/>
  <c r="F98" s="1"/>
  <c r="G100"/>
  <c r="I101"/>
  <c r="E85"/>
  <c r="F85" s="1"/>
  <c r="E71"/>
  <c r="E43"/>
  <c r="F43" s="1"/>
  <c r="E20"/>
  <c r="F20" s="1"/>
  <c r="I144"/>
  <c r="I131"/>
  <c r="I117"/>
  <c r="E144"/>
  <c r="E131"/>
  <c r="D97"/>
  <c r="C100"/>
  <c r="E101"/>
  <c r="J150"/>
  <c r="J151"/>
  <c r="J100"/>
  <c r="J101"/>
  <c r="E89"/>
  <c r="F89" s="1"/>
  <c r="E58"/>
  <c r="F58" s="1"/>
  <c r="E87"/>
  <c r="F87" s="1"/>
  <c r="D100"/>
  <c r="F100" s="1"/>
  <c r="F101"/>
  <c r="I151"/>
  <c r="C150"/>
  <c r="E151"/>
  <c r="E94"/>
  <c r="E75"/>
  <c r="F75" s="1"/>
  <c r="E61"/>
  <c r="F61" s="1"/>
  <c r="E32"/>
  <c r="F32" s="1"/>
  <c r="E24"/>
  <c r="F24" s="1"/>
  <c r="E48"/>
  <c r="F48" s="1"/>
  <c r="E78"/>
  <c r="F78" s="1"/>
  <c r="I137"/>
  <c r="I123"/>
  <c r="I110"/>
  <c r="E137"/>
  <c r="E123"/>
  <c r="E110"/>
  <c r="K7" i="25"/>
  <c r="J10"/>
  <c r="K10" s="1"/>
  <c r="D154" i="8"/>
  <c r="J178"/>
  <c r="C154"/>
  <c r="I157"/>
  <c r="J157" s="1"/>
  <c r="I6"/>
  <c r="J6" s="1"/>
  <c r="D184"/>
  <c r="F184" s="1"/>
  <c r="C119" i="6"/>
  <c r="C130"/>
  <c r="B7" i="4"/>
  <c r="C122" i="6"/>
  <c r="D106"/>
  <c r="C110"/>
  <c r="B60" i="8"/>
  <c r="B11" i="4"/>
  <c r="C115" i="6"/>
  <c r="D94"/>
  <c r="D93" s="1"/>
  <c r="C90"/>
  <c r="C87" s="1"/>
  <c r="C91" i="8"/>
  <c r="C79" i="6"/>
  <c r="C78" s="1"/>
  <c r="B15" i="24"/>
  <c r="B14" s="1"/>
  <c r="D115" i="6"/>
  <c r="C133"/>
  <c r="D168"/>
  <c r="D167" s="1"/>
  <c r="D162"/>
  <c r="H5" i="8"/>
  <c r="H153" s="1"/>
  <c r="H203" s="1"/>
  <c r="D153" i="6"/>
  <c r="D130"/>
  <c r="C12" i="4"/>
  <c r="D122" i="6"/>
  <c r="D110"/>
  <c r="D102"/>
  <c r="I75" i="8"/>
  <c r="J133"/>
  <c r="G133"/>
  <c r="D133"/>
  <c r="F133" s="1"/>
  <c r="G28"/>
  <c r="G32"/>
  <c r="I32" s="1"/>
  <c r="J32" s="1"/>
  <c r="G38"/>
  <c r="D90" i="6"/>
  <c r="D87" s="1"/>
  <c r="D133"/>
  <c r="C184" i="8"/>
  <c r="B5"/>
  <c r="G48"/>
  <c r="C153" i="6"/>
  <c r="C5" i="8"/>
  <c r="G105"/>
  <c r="C171" i="6"/>
  <c r="C162"/>
  <c r="C71"/>
  <c r="C66" s="1"/>
  <c r="C158"/>
  <c r="C14" i="4"/>
  <c r="C105" i="8"/>
  <c r="G64"/>
  <c r="D119" i="6"/>
  <c r="J143" i="8"/>
  <c r="D143"/>
  <c r="F143" s="1"/>
  <c r="D54" i="6"/>
  <c r="C9" i="4"/>
  <c r="I98" i="8"/>
  <c r="C28" i="6"/>
  <c r="B5" i="24"/>
  <c r="G154" i="8"/>
  <c r="C189"/>
  <c r="D63" i="6"/>
  <c r="D60" s="1"/>
  <c r="C57"/>
  <c r="C24"/>
  <c r="C20"/>
  <c r="C16"/>
  <c r="D78"/>
  <c r="C34"/>
  <c r="D34"/>
  <c r="C168"/>
  <c r="C167" s="1"/>
  <c r="D28"/>
  <c r="D5" i="8"/>
  <c r="B189"/>
  <c r="B82"/>
  <c r="C133"/>
  <c r="C11" i="6"/>
  <c r="D158"/>
  <c r="D176"/>
  <c r="C14" i="8"/>
  <c r="D189"/>
  <c r="B184"/>
  <c r="G82"/>
  <c r="B105"/>
  <c r="D82"/>
  <c r="D7" i="4"/>
  <c r="D14" i="8"/>
  <c r="I7"/>
  <c r="J7" s="1"/>
  <c r="E6"/>
  <c r="F6" s="1"/>
  <c r="D70"/>
  <c r="C70"/>
  <c r="B70"/>
  <c r="G70"/>
  <c r="B143"/>
  <c r="J91"/>
  <c r="C139" i="6"/>
  <c r="D139"/>
  <c r="C102"/>
  <c r="C106"/>
  <c r="D57"/>
  <c r="D71"/>
  <c r="D66" s="1"/>
  <c r="D11" i="4"/>
  <c r="D60" i="8"/>
  <c r="C82"/>
  <c r="C60"/>
  <c r="B91"/>
  <c r="B14"/>
  <c r="G143"/>
  <c r="G91"/>
  <c r="D105"/>
  <c r="C143"/>
  <c r="B133"/>
  <c r="G5"/>
  <c r="E8"/>
  <c r="F8" s="1"/>
  <c r="I8"/>
  <c r="J8" s="1"/>
  <c r="C60" i="6"/>
  <c r="C39"/>
  <c r="D44"/>
  <c r="D24"/>
  <c r="D16"/>
  <c r="D171"/>
  <c r="C44"/>
  <c r="D39"/>
  <c r="D20"/>
  <c r="D11"/>
  <c r="C176"/>
  <c r="L10" i="25" l="1"/>
  <c r="M10" s="1"/>
  <c r="C164" i="8"/>
  <c r="L6" i="25"/>
  <c r="M6" s="1"/>
  <c r="D164" i="8"/>
  <c r="B164"/>
  <c r="J175"/>
  <c r="I166"/>
  <c r="E165"/>
  <c r="J190"/>
  <c r="J166"/>
  <c r="J189"/>
  <c r="F189"/>
  <c r="E184"/>
  <c r="E180"/>
  <c r="E189"/>
  <c r="E196"/>
  <c r="J180"/>
  <c r="F180"/>
  <c r="I181"/>
  <c r="E91"/>
  <c r="I192"/>
  <c r="I197"/>
  <c r="I175"/>
  <c r="I171"/>
  <c r="I185"/>
  <c r="I187"/>
  <c r="I194"/>
  <c r="I82"/>
  <c r="J82" s="1"/>
  <c r="J184"/>
  <c r="G164"/>
  <c r="I91"/>
  <c r="E154"/>
  <c r="F154" s="1"/>
  <c r="I28"/>
  <c r="J28" s="1"/>
  <c r="E133"/>
  <c r="I143"/>
  <c r="I133"/>
  <c r="E60"/>
  <c r="F60" s="1"/>
  <c r="I48"/>
  <c r="J48" s="1"/>
  <c r="I38"/>
  <c r="J38" s="1"/>
  <c r="E14"/>
  <c r="F14" s="1"/>
  <c r="I150"/>
  <c r="E100"/>
  <c r="E70"/>
  <c r="F70" s="1"/>
  <c r="E143"/>
  <c r="E82"/>
  <c r="F82" s="1"/>
  <c r="J98"/>
  <c r="E150"/>
  <c r="I105"/>
  <c r="J105" s="1"/>
  <c r="I100"/>
  <c r="E105"/>
  <c r="F105" s="1"/>
  <c r="J75"/>
  <c r="I20"/>
  <c r="J20" s="1"/>
  <c r="I43"/>
  <c r="J43" s="1"/>
  <c r="I15"/>
  <c r="J15" s="1"/>
  <c r="G60"/>
  <c r="I64"/>
  <c r="J64" s="1"/>
  <c r="E97"/>
  <c r="F97" s="1"/>
  <c r="I5"/>
  <c r="J5" s="1"/>
  <c r="C129" i="6"/>
  <c r="D152"/>
  <c r="D151" s="1"/>
  <c r="D150" s="1"/>
  <c r="D149" s="1"/>
  <c r="D101"/>
  <c r="D129"/>
  <c r="B4" i="24"/>
  <c r="B30" s="1"/>
  <c r="C10" s="1"/>
  <c r="C104" i="8"/>
  <c r="B104"/>
  <c r="B103" s="1"/>
  <c r="C11" i="4"/>
  <c r="E5" i="8"/>
  <c r="F5" s="1"/>
  <c r="I189"/>
  <c r="I154"/>
  <c r="J154" s="1"/>
  <c r="G104"/>
  <c r="G14"/>
  <c r="C7" i="4"/>
  <c r="C152" i="6"/>
  <c r="C151" s="1"/>
  <c r="C150" s="1"/>
  <c r="C149" s="1"/>
  <c r="I97" i="8"/>
  <c r="C13"/>
  <c r="C12" s="1"/>
  <c r="D56" i="6"/>
  <c r="C56"/>
  <c r="C101"/>
  <c r="B13" i="8"/>
  <c r="B12" s="1"/>
  <c r="C10" i="6"/>
  <c r="D104" i="8"/>
  <c r="D13"/>
  <c r="D12" s="1"/>
  <c r="D10" i="6"/>
  <c r="J165" i="8" l="1"/>
  <c r="I184"/>
  <c r="I165"/>
  <c r="I180"/>
  <c r="I196"/>
  <c r="J196"/>
  <c r="C103"/>
  <c r="C11" s="1"/>
  <c r="E104"/>
  <c r="F104" s="1"/>
  <c r="J97"/>
  <c r="G13"/>
  <c r="G12" s="1"/>
  <c r="J4" i="20" s="1"/>
  <c r="I14" i="8"/>
  <c r="J14" s="1"/>
  <c r="G103"/>
  <c r="I104"/>
  <c r="J104" s="1"/>
  <c r="I70"/>
  <c r="J70" s="1"/>
  <c r="I60"/>
  <c r="J60" s="1"/>
  <c r="C100" i="6"/>
  <c r="C99" s="1"/>
  <c r="D100"/>
  <c r="D99" s="1"/>
  <c r="C28" i="24"/>
  <c r="C27"/>
  <c r="B11" i="8"/>
  <c r="B153" s="1"/>
  <c r="C16" i="24"/>
  <c r="C9"/>
  <c r="C14"/>
  <c r="C24"/>
  <c r="C15"/>
  <c r="C29"/>
  <c r="C19"/>
  <c r="C11"/>
  <c r="C30"/>
  <c r="C20"/>
  <c r="C4"/>
  <c r="C21"/>
  <c r="C7"/>
  <c r="C22"/>
  <c r="C12"/>
  <c r="C23"/>
  <c r="C13"/>
  <c r="C8"/>
  <c r="C26"/>
  <c r="C18"/>
  <c r="C6"/>
  <c r="C25"/>
  <c r="C17"/>
  <c r="C5"/>
  <c r="C9" i="6"/>
  <c r="C8" s="1"/>
  <c r="D9"/>
  <c r="D8" s="1"/>
  <c r="E13" i="8"/>
  <c r="F13" s="1"/>
  <c r="K3" i="20"/>
  <c r="K9" s="1"/>
  <c r="D103" i="8"/>
  <c r="J3" i="20"/>
  <c r="E12" i="8"/>
  <c r="F12" s="1"/>
  <c r="G11" l="1"/>
  <c r="G153" s="1"/>
  <c r="J10" i="20"/>
  <c r="I13" i="8"/>
  <c r="J13" s="1"/>
  <c r="C7" i="6"/>
  <c r="C189" s="1"/>
  <c r="I103" i="8"/>
  <c r="J103" s="1"/>
  <c r="E103"/>
  <c r="F103" s="1"/>
  <c r="D7" i="6"/>
  <c r="D189"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F162"/>
  <c r="C202"/>
  <c r="E162"/>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0" s="1"/>
  <c r="F27" l="1"/>
  <c r="F16"/>
  <c r="F22"/>
  <c r="F25"/>
  <c r="F15"/>
  <c r="F13"/>
  <c r="F6"/>
  <c r="F19"/>
  <c r="F12"/>
  <c r="F4"/>
  <c r="F8"/>
  <c r="F14"/>
  <c r="F10"/>
  <c r="F7"/>
  <c r="F17"/>
  <c r="F5"/>
  <c r="F20"/>
  <c r="F21"/>
  <c r="F26"/>
  <c r="F9"/>
  <c r="F18"/>
  <c r="F11"/>
  <c r="F24"/>
  <c r="F23"/>
</calcChain>
</file>

<file path=xl/comments1.xml><?xml version="1.0" encoding="utf-8"?>
<comments xmlns="http://schemas.openxmlformats.org/spreadsheetml/2006/main">
  <authors>
    <author>000618</author>
  </authors>
  <commentList>
    <comment ref="D3" authorId="0">
      <text>
        <r>
          <rPr>
            <b/>
            <sz val="9"/>
            <color indexed="81"/>
            <rFont val="Tahoma"/>
            <family val="2"/>
          </rPr>
          <t>000618:</t>
        </r>
        <r>
          <rPr>
            <sz val="9"/>
            <color indexed="81"/>
            <rFont val="Tahoma"/>
            <family val="2"/>
          </rPr>
          <t xml:space="preserve">
</t>
        </r>
        <r>
          <rPr>
            <sz val="9"/>
            <color indexed="81"/>
            <rFont val="細明體"/>
            <family val="3"/>
            <charset val="136"/>
          </rPr>
          <t>不含司律第二試</t>
        </r>
      </text>
    </comment>
  </commentList>
</comments>
</file>

<file path=xl/sharedStrings.xml><?xml version="1.0" encoding="utf-8"?>
<sst xmlns="http://schemas.openxmlformats.org/spreadsheetml/2006/main" count="827" uniqueCount="514">
  <si>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</si>
  <si>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</si>
  <si>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</si>
  <si>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</si>
  <si>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</si>
  <si>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</si>
  <si>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</si>
  <si>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</si>
  <si>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</si>
  <si>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</si>
  <si>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</si>
  <si>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</si>
  <si>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</si>
  <si>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</si>
  <si>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</si>
  <si>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</si>
  <si>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</si>
  <si>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</si>
  <si>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</si>
  <si>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</si>
  <si>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</si>
  <si>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</si>
  <si>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</si>
  <si>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</si>
  <si>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</si>
  <si>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</si>
  <si>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</si>
  <si>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</si>
  <si>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</si>
  <si>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</si>
  <si>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</si>
  <si>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</si>
  <si>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</si>
  <si>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</si>
  <si>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</si>
  <si>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</si>
  <si>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</si>
  <si>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</si>
  <si>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</si>
  <si>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</si>
  <si>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</si>
  <si>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</si>
  <si>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</si>
  <si>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</si>
  <si>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</si>
  <si>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</si>
  <si>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</si>
  <si>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</si>
  <si>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</si>
  <si>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</si>
  <si>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</si>
  <si>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</si>
  <si>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</si>
  <si>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</si>
  <si>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</si>
  <si>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</si>
  <si>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</si>
  <si>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</si>
  <si>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</si>
  <si>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</si>
  <si>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</si>
  <si>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</si>
  <si>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</si>
  <si>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</si>
  <si>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</si>
  <si>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</si>
  <si>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</si>
  <si>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</si>
  <si>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</si>
  <si>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</si>
  <si>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</si>
  <si>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</si>
  <si>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</si>
  <si>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</si>
  <si>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</si>
  <si>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</si>
  <si>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</si>
  <si>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</si>
  <si>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</si>
  <si>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</si>
  <si>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</si>
  <si>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</si>
  <si>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</si>
  <si>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</si>
  <si>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</si>
  <si>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</si>
  <si>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</si>
  <si>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</si>
  <si>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</si>
  <si>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</si>
  <si>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</si>
  <si>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</si>
  <si>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</si>
  <si>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</si>
  <si>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</si>
  <si>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</si>
  <si>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</si>
  <si>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</si>
  <si>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</si>
  <si>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</si>
  <si>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</si>
  <si>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</si>
  <si>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</si>
  <si>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</si>
  <si>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</si>
  <si>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</si>
  <si>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</si>
  <si>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</si>
  <si>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</si>
  <si>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</si>
  <si>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</si>
  <si>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</si>
  <si>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</si>
  <si>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</si>
  <si>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</si>
  <si>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</si>
  <si>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</si>
  <si>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</si>
  <si>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</si>
  <si>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</si>
  <si>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</si>
  <si>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</si>
  <si>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</si>
  <si>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</si>
  <si>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</si>
  <si>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</si>
  <si>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</si>
  <si>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</si>
  <si>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</si>
  <si>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</si>
  <si>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</si>
  <si>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</si>
  <si>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</si>
  <si>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</si>
  <si>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</si>
  <si>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</si>
  <si>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</si>
  <si>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</si>
  <si>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</si>
  <si>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</si>
  <si>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</si>
  <si>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</si>
  <si>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</si>
  <si>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</si>
  <si>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</si>
  <si>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</si>
  <si>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</si>
  <si>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</si>
  <si>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</si>
  <si>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</si>
  <si>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</si>
  <si>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</si>
  <si>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</si>
  <si>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</si>
  <si>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</si>
  <si>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</si>
  <si>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</si>
  <si>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</si>
  <si>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</si>
  <si>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</si>
  <si>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</si>
  <si>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</si>
  <si>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</si>
  <si>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</si>
  <si>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</si>
  <si>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</si>
  <si>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</si>
  <si>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</si>
  <si>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</si>
  <si>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</si>
  <si>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</si>
  <si>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</si>
  <si>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</si>
  <si>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</si>
  <si>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</si>
  <si>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</si>
  <si>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</si>
  <si>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</si>
  <si>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</si>
  <si>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</si>
  <si>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</si>
  <si>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</si>
  <si>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</si>
  <si>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</si>
  <si>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</si>
  <si>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</si>
  <si>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</si>
  <si>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</si>
  <si>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</si>
  <si>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</si>
  <si>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</si>
  <si>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</si>
  <si>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</si>
  <si>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</si>
  <si>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</si>
  <si>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</si>
  <si>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</si>
  <si>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</si>
  <si>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</si>
  <si>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</si>
  <si>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</si>
  <si>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</si>
  <si>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</si>
  <si>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</si>
  <si>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</si>
  <si>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</si>
  <si>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</si>
  <si>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</si>
  <si>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</si>
  <si>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</si>
  <si>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</si>
  <si>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</si>
  <si>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</si>
  <si>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</si>
  <si>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</si>
  <si>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</si>
  <si>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</si>
  <si>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</si>
  <si>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</si>
  <si>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</si>
  <si>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</si>
  <si>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</si>
  <si>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</si>
  <si>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</si>
  <si>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</si>
  <si>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</si>
  <si>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</si>
  <si>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</si>
  <si>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</si>
  <si>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</si>
  <si>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</si>
  <si>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</si>
  <si>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</si>
  <si>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</si>
  <si>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</si>
  <si>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</si>
  <si>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</si>
  <si>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</si>
  <si>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</si>
  <si>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</si>
  <si>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</si>
  <si>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</si>
  <si>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本期賸餘</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</si>
  <si>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</si>
  <si>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</si>
  <si>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</si>
  <si>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</si>
  <si>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</si>
  <si>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</si>
  <si>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</si>
  <si>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</si>
  <si>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</si>
  <si>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</si>
  <si>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</si>
  <si>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</si>
  <si>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</si>
  <si>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</si>
  <si>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</si>
  <si>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</si>
  <si>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</si>
  <si>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</si>
  <si>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</si>
  <si>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</si>
  <si>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</si>
  <si>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</si>
  <si>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</si>
  <si>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</si>
  <si>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</si>
  <si>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</si>
  <si>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</si>
  <si>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</si>
  <si>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</si>
  <si>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</si>
  <si>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</si>
  <si>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</si>
  <si>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</si>
  <si>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</si>
  <si>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</si>
  <si>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</si>
  <si>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</si>
  <si>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 xml:space="preserve">本年度
行政院核定預算數
</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</si>
  <si>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</si>
  <si>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</si>
  <si>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</si>
  <si>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</si>
  <si>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</si>
  <si>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</si>
  <si>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</si>
  <si>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</si>
  <si>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</si>
  <si>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</si>
  <si>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</si>
  <si>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</si>
  <si>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</si>
  <si>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</si>
  <si>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</si>
  <si>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</si>
  <si>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</si>
  <si>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</si>
  <si>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</si>
  <si>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</si>
  <si>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</si>
  <si>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核定預算數</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</si>
  <si>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</si>
  <si>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</si>
  <si>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</si>
  <si>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</si>
  <si>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</si>
  <si>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</si>
  <si>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</si>
  <si>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</si>
  <si>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</si>
  <si>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</si>
  <si>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</si>
  <si>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本年度行政院
核 定 預 算 數</t>
    <phoneticPr fontId="2" type="noConversion"/>
  </si>
  <si>
    <t>第一試務大樓闈場速印機7台採購案刻正辦理驗收作業中。</t>
    <phoneticPr fontId="2" type="noConversion"/>
  </si>
  <si>
    <r>
      <t>中華民國</t>
    </r>
    <r>
      <rPr>
        <sz val="12"/>
        <rFont val="Times New Roman"/>
        <family val="1"/>
      </rPr>
      <t>105</t>
    </r>
    <r>
      <rPr>
        <sz val="12"/>
        <rFont val="標楷體"/>
        <family val="4"/>
        <charset val="136"/>
      </rPr>
      <t>年</t>
    </r>
    <r>
      <rPr>
        <sz val="12"/>
        <rFont val="Times New Roman"/>
        <family val="1"/>
      </rPr>
      <t>10</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</si>
  <si>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10</t>
    </r>
    <r>
      <rPr>
        <sz val="18"/>
        <rFont val="標楷體"/>
        <family val="4"/>
        <charset val="136"/>
      </rPr>
      <t>月份</t>
    </r>
    <phoneticPr fontId="2" type="noConversion"/>
  </si>
  <si>
    <t>中華民國 105年 10 月 份</t>
    <phoneticPr fontId="2" type="noConversion"/>
  </si>
  <si>
    <t>中華民國 105年 10月 份</t>
    <phoneticPr fontId="2" type="noConversion"/>
  </si>
  <si>
    <t>爾後將儘可能注意預算與執行之相互配合。</t>
    <phoneticPr fontId="2" type="noConversion"/>
  </si>
  <si>
    <t>中華民國 105 年 10月 份</t>
    <phoneticPr fontId="16"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</si>
  <si>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</si>
  <si>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</si>
  <si>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</si>
  <si>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</si>
  <si>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</si>
  <si>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</si>
  <si>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</si>
  <si>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</si>
  <si>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</si>
  <si>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</si>
  <si>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</si>
  <si>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</si>
  <si>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</si>
  <si>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</si>
  <si>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</si>
  <si>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</si>
  <si>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</si>
  <si>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</si>
  <si>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</si>
  <si>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</si>
  <si>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</si>
  <si>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</si>
  <si>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</si>
  <si>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</si>
  <si>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</si>
  <si>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</si>
  <si>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</si>
  <si>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</si>
  <si>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</si>
  <si>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</si>
  <si>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</si>
  <si>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</si>
  <si>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</si>
  <si>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</si>
  <si>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</si>
  <si>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</si>
  <si>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</si>
  <si>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</si>
  <si>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</si>
  <si>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</si>
  <si>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</si>
  <si>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</si>
  <si>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</si>
  <si>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</si>
  <si>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</si>
  <si>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</si>
  <si>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</si>
  <si>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</si>
  <si>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</si>
  <si>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</si>
  <si>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</si>
  <si>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</si>
  <si>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</si>
  <si>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</si>
  <si>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</si>
  <si>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</si>
  <si>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</si>
  <si>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</si>
  <si>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</si>
  <si>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</si>
  <si>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</si>
  <si>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</si>
  <si>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</si>
  <si>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</si>
  <si>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</si>
  <si>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</si>
  <si>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</si>
  <si>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</si>
  <si>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</si>
  <si>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</si>
  <si>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</si>
  <si>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</si>
  <si>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</si>
  <si>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</si>
  <si>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</si>
  <si>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</si>
  <si>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</si>
  <si>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</si>
  <si>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</si>
  <si>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</si>
  <si>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</si>
  <si>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</si>
  <si>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</si>
  <si>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</si>
  <si>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</si>
  <si>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</si>
  <si>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</si>
  <si>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</si>
  <si>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</si>
  <si>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</si>
  <si>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</si>
  <si>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</si>
  <si>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</si>
  <si>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</si>
  <si>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</si>
  <si>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</si>
  <si>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</si>
  <si>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</si>
  <si>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</si>
  <si>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</si>
  <si>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</si>
  <si>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</si>
  <si>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</si>
  <si>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</si>
  <si>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</si>
  <si>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</si>
  <si>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</si>
  <si>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</si>
  <si>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</si>
  <si>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</si>
  <si>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</si>
  <si>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</si>
  <si>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</si>
  <si>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</si>
  <si>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</si>
  <si>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</si>
  <si>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</si>
  <si>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</si>
  <si>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</si>
  <si>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</si>
  <si>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</si>
  <si>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</si>
  <si>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</si>
  <si>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</si>
  <si>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</si>
  <si>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</si>
  <si>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</si>
  <si>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</si>
  <si>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</si>
  <si>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</si>
  <si>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</si>
  <si>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</si>
  <si>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</si>
  <si>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</si>
  <si>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</si>
  <si>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</si>
  <si>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</si>
  <si>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</si>
  <si>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</si>
  <si>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</si>
  <si>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</si>
  <si>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</si>
  <si>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</si>
  <si>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</si>
  <si>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</si>
  <si>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</si>
  <si>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</si>
  <si>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</si>
  <si>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</si>
  <si>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</si>
  <si>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</si>
  <si>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</si>
  <si>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</si>
  <si>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</si>
  <si>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</si>
  <si>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</si>
  <si>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</si>
  <si>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</si>
  <si>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</si>
  <si>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</si>
  <si>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</si>
  <si>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</si>
  <si>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</si>
  <si>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</si>
  <si>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</si>
  <si>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</si>
  <si>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</si>
  <si>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</si>
  <si>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</si>
  <si>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</si>
  <si>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</si>
  <si>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</si>
  <si>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1.「報名費收入」：截至本月份累計實際數較累計預算數減少27,711,525元，主要係因公務人員高等考試三級考試暨普通考試等考試報名人數較預算減少14,537人
    所致。    </t>
    <phoneticPr fontId="2" type="noConversion"/>
  </si>
  <si>
    <t>2.「雜項業務收入」：截至本月份累計實際數較累計預算數減少358,500元，主要係各項考試應考人申請複查成績之收入較預期減少。</t>
    <phoneticPr fontId="2" type="noConversion"/>
  </si>
  <si>
    <t>3.「試務成本」：截至本月份累計實際數較累計預算數減少62,657,351元，主要係因考試報名人數減少致成本相對減少及撙節試務費用所致。</t>
    <phoneticPr fontId="2" type="noConversion"/>
  </si>
  <si>
    <t>4.「雜項業務成本」：截至本月份累計實際數較累計預算數增加31,404元，主要係辦理各項考試應考人申請複查成績等成本較預期增加。</t>
    <phoneticPr fontId="2" type="noConversion"/>
  </si>
  <si>
    <t>5.「業務賸餘」：截至本月份累計實際數較累計預算數增加34,555,922元，主要係因考試報名人數減少致成本相對減少及撙節試務費用所致。</t>
    <phoneticPr fontId="2" type="noConversion"/>
  </si>
  <si>
    <t>6.「利息收入」：截至本月份累計實際數較累計預算數減少427,309元，主要係因銀行利率降低，致使利息收入較預期減少。</t>
    <phoneticPr fontId="2" type="noConversion"/>
  </si>
  <si>
    <t>7.「賠（補）償收入」：截至本月份累計實際數較累計預算數增加2,999元，係試區工作人員遺失試務用品之賠償收入。</t>
    <phoneticPr fontId="2" type="noConversion"/>
  </si>
  <si>
    <t>8.「違規罰款收入」：截至本月份累計實際數較累計預算數增加19,611元，係廠商違規罰款收入。</t>
    <phoneticPr fontId="2" type="noConversion"/>
  </si>
  <si>
    <t>8.「雜項收入」：截至本月份累計實際數較累計預算數減少118,271元，主要係因應考人退費支票逾期1年未兌領款項等收入較預期減少。</t>
    <phoneticPr fontId="2" type="noConversion"/>
  </si>
  <si>
    <t>9.「雜項費用」：截至本月份累計實際數較累計預算數增加25,108元，主要係支付以前年度應考人退費款等費用較預期增加。</t>
    <phoneticPr fontId="2" type="noConversion"/>
  </si>
  <si>
    <t xml:space="preserve">10.「本期賸餘」：截至本月份累計實際數較累計預算數增加34,007,844元，主要係因考試報名人數減少致成本相對減少及撙節試務費用所致。
  </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</si>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</sst>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9"/>
      <color indexed="81"/>
      <name val="Tahoma"/>
      <family val="2"/>
    </font>
    <font>
      <b/>
      <sz val="9"/>
      <color indexed="81"/>
      <name val="Tahoma"/>
      <family val="2"/>
    </font>
    <font>
      <sz val="9"/>
      <color indexed="81"/>
      <name val="細明體"/>
      <family val="3"/>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5">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3" fontId="8" fillId="0" borderId="0" xfId="1"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9&#26376;/10509&#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459992975</v>
          </cell>
          <cell r="H7">
            <v>491774000</v>
          </cell>
        </row>
        <row r="10">
          <cell r="G10">
            <v>207000</v>
          </cell>
          <cell r="H10">
            <v>540000</v>
          </cell>
        </row>
        <row r="16">
          <cell r="G16">
            <v>0</v>
          </cell>
          <cell r="H16">
            <v>0</v>
          </cell>
        </row>
        <row r="17">
          <cell r="G17">
            <v>7484625</v>
          </cell>
          <cell r="H17">
            <v>8940000</v>
          </cell>
        </row>
        <row r="18">
          <cell r="G18">
            <v>209506</v>
          </cell>
          <cell r="H18">
            <v>200000</v>
          </cell>
        </row>
        <row r="19">
          <cell r="G19">
            <v>49071</v>
          </cell>
          <cell r="H19">
            <v>110000</v>
          </cell>
        </row>
        <row r="21">
          <cell r="G21">
            <v>5549721</v>
          </cell>
          <cell r="H21">
            <v>9415000</v>
          </cell>
        </row>
        <row r="22">
          <cell r="G22">
            <v>871429</v>
          </cell>
          <cell r="H22">
            <v>1531000</v>
          </cell>
        </row>
        <row r="23">
          <cell r="G23">
            <v>1973068</v>
          </cell>
          <cell r="H23">
            <v>3144000</v>
          </cell>
        </row>
        <row r="25">
          <cell r="G25">
            <v>2778768</v>
          </cell>
          <cell r="H25">
            <v>2968000</v>
          </cell>
        </row>
        <row r="26">
          <cell r="G26">
            <v>444700</v>
          </cell>
          <cell r="H26">
            <v>688000</v>
          </cell>
        </row>
        <row r="27">
          <cell r="G27">
            <v>19520</v>
          </cell>
          <cell r="H27">
            <v>30000</v>
          </cell>
        </row>
        <row r="29">
          <cell r="G29">
            <v>4707868</v>
          </cell>
          <cell r="H29">
            <v>5986000</v>
          </cell>
        </row>
        <row r="30">
          <cell r="G30">
            <v>238307</v>
          </cell>
          <cell r="H30">
            <v>697000</v>
          </cell>
        </row>
        <row r="31">
          <cell r="G31">
            <v>568765</v>
          </cell>
          <cell r="H31">
            <v>970000</v>
          </cell>
        </row>
        <row r="33">
          <cell r="G33">
            <v>0</v>
          </cell>
          <cell r="H33">
            <v>0</v>
          </cell>
        </row>
        <row r="34">
          <cell r="G34">
            <v>1966549</v>
          </cell>
          <cell r="H34">
            <v>2920000</v>
          </cell>
        </row>
        <row r="35">
          <cell r="G35">
            <v>6584181</v>
          </cell>
          <cell r="H35">
            <v>7011000</v>
          </cell>
        </row>
        <row r="36">
          <cell r="G36">
            <v>45643</v>
          </cell>
          <cell r="H36">
            <v>40000</v>
          </cell>
        </row>
        <row r="37">
          <cell r="G37">
            <v>292371</v>
          </cell>
          <cell r="H37">
            <v>60000</v>
          </cell>
        </row>
        <row r="39">
          <cell r="G39">
            <v>0</v>
          </cell>
          <cell r="H39">
            <v>0</v>
          </cell>
        </row>
        <row r="40">
          <cell r="G40">
            <v>3850</v>
          </cell>
          <cell r="H40">
            <v>7000</v>
          </cell>
        </row>
        <row r="41">
          <cell r="G41">
            <v>21194</v>
          </cell>
          <cell r="H41">
            <v>127000</v>
          </cell>
        </row>
        <row r="42">
          <cell r="G42">
            <v>0</v>
          </cell>
          <cell r="H42">
            <v>0</v>
          </cell>
        </row>
        <row r="44">
          <cell r="G44">
            <v>2177577</v>
          </cell>
          <cell r="H44">
            <v>5046000</v>
          </cell>
        </row>
        <row r="45">
          <cell r="G45">
            <v>13144039</v>
          </cell>
          <cell r="H45">
            <v>18981000</v>
          </cell>
        </row>
        <row r="46">
          <cell r="G46">
            <v>8266970</v>
          </cell>
          <cell r="H46">
            <v>12748000</v>
          </cell>
        </row>
        <row r="47">
          <cell r="G47">
            <v>32170525</v>
          </cell>
          <cell r="H47">
            <v>50485000</v>
          </cell>
        </row>
        <row r="49">
          <cell r="G49">
            <v>17560</v>
          </cell>
          <cell r="H49">
            <v>75000</v>
          </cell>
        </row>
        <row r="50">
          <cell r="G50">
            <v>0</v>
          </cell>
          <cell r="H50">
            <v>1000</v>
          </cell>
        </row>
        <row r="51">
          <cell r="G51">
            <v>150080</v>
          </cell>
          <cell r="H51">
            <v>0</v>
          </cell>
        </row>
        <row r="52">
          <cell r="G52">
            <v>1175888</v>
          </cell>
          <cell r="H52">
            <v>1810000</v>
          </cell>
        </row>
        <row r="53">
          <cell r="G53">
            <v>148000</v>
          </cell>
          <cell r="H53">
            <v>440000</v>
          </cell>
        </row>
        <row r="54">
          <cell r="G54">
            <v>333908</v>
          </cell>
          <cell r="H54">
            <v>600000</v>
          </cell>
        </row>
        <row r="55">
          <cell r="G55">
            <v>246266900</v>
          </cell>
          <cell r="H55">
            <v>245891000</v>
          </cell>
        </row>
        <row r="56">
          <cell r="G56">
            <v>6338357</v>
          </cell>
          <cell r="H56">
            <v>6746000</v>
          </cell>
        </row>
        <row r="57">
          <cell r="G57">
            <v>4300</v>
          </cell>
          <cell r="H57">
            <v>0</v>
          </cell>
        </row>
        <row r="59">
          <cell r="G59">
            <v>158227</v>
          </cell>
          <cell r="H59">
            <v>250000</v>
          </cell>
        </row>
        <row r="62">
          <cell r="G62">
            <v>137183</v>
          </cell>
          <cell r="H62">
            <v>88000</v>
          </cell>
        </row>
        <row r="63">
          <cell r="G63">
            <v>555937</v>
          </cell>
          <cell r="H63">
            <v>924000</v>
          </cell>
        </row>
        <row r="65">
          <cell r="G65">
            <v>3982171</v>
          </cell>
          <cell r="H65">
            <v>7173000</v>
          </cell>
        </row>
        <row r="66">
          <cell r="G66">
            <v>755262</v>
          </cell>
          <cell r="H66">
            <v>557000</v>
          </cell>
        </row>
        <row r="67">
          <cell r="G67">
            <v>5994361</v>
          </cell>
          <cell r="H67">
            <v>8127000</v>
          </cell>
        </row>
        <row r="68">
          <cell r="G68">
            <v>1917</v>
          </cell>
          <cell r="H68">
            <v>10000</v>
          </cell>
        </row>
        <row r="69">
          <cell r="G69">
            <v>434865</v>
          </cell>
          <cell r="H69">
            <v>1553000</v>
          </cell>
        </row>
        <row r="72">
          <cell r="G72">
            <v>0</v>
          </cell>
          <cell r="H72">
            <v>0</v>
          </cell>
        </row>
        <row r="74">
          <cell r="G74">
            <v>1287400</v>
          </cell>
          <cell r="H74">
            <v>1331000</v>
          </cell>
        </row>
        <row r="76">
          <cell r="G76">
            <v>8874900</v>
          </cell>
          <cell r="H76">
            <v>7192000</v>
          </cell>
        </row>
        <row r="77">
          <cell r="G77">
            <v>39270</v>
          </cell>
          <cell r="H77">
            <v>570000</v>
          </cell>
        </row>
        <row r="79">
          <cell r="G79">
            <v>3261424</v>
          </cell>
          <cell r="H79">
            <v>3712000</v>
          </cell>
        </row>
        <row r="81">
          <cell r="G81">
            <v>53900</v>
          </cell>
          <cell r="H81">
            <v>70000</v>
          </cell>
        </row>
        <row r="84">
          <cell r="G84">
            <v>11055826</v>
          </cell>
          <cell r="H84">
            <v>12285000</v>
          </cell>
        </row>
        <row r="86">
          <cell r="G86">
            <v>685967</v>
          </cell>
          <cell r="H86">
            <v>765000</v>
          </cell>
        </row>
        <row r="88">
          <cell r="G88">
            <v>811754</v>
          </cell>
          <cell r="H88">
            <v>1647000</v>
          </cell>
        </row>
        <row r="90">
          <cell r="G90">
            <v>9595926</v>
          </cell>
          <cell r="H90">
            <v>17244000</v>
          </cell>
        </row>
        <row r="93">
          <cell r="G93">
            <v>0</v>
          </cell>
          <cell r="H93">
            <v>0</v>
          </cell>
        </row>
        <row r="95">
          <cell r="G95">
            <v>0</v>
          </cell>
          <cell r="H95">
            <v>0</v>
          </cell>
        </row>
        <row r="96">
          <cell r="G96">
            <v>0</v>
          </cell>
          <cell r="H96">
            <v>0</v>
          </cell>
        </row>
        <row r="99">
          <cell r="G99">
            <v>0</v>
          </cell>
          <cell r="H99">
            <v>600000</v>
          </cell>
        </row>
        <row r="102">
          <cell r="G102">
            <v>0</v>
          </cell>
          <cell r="H102">
            <v>0</v>
          </cell>
        </row>
        <row r="107">
          <cell r="G107">
            <v>0</v>
          </cell>
          <cell r="H107">
            <v>52000</v>
          </cell>
        </row>
        <row r="108">
          <cell r="G108">
            <v>0</v>
          </cell>
          <cell r="H108">
            <v>0</v>
          </cell>
        </row>
        <row r="109">
          <cell r="G109">
            <v>0</v>
          </cell>
          <cell r="H109">
            <v>0</v>
          </cell>
        </row>
        <row r="111">
          <cell r="G111">
            <v>4867</v>
          </cell>
          <cell r="H111">
            <v>0</v>
          </cell>
        </row>
        <row r="112">
          <cell r="G112">
            <v>0</v>
          </cell>
          <cell r="H112">
            <v>0</v>
          </cell>
        </row>
        <row r="113">
          <cell r="G113">
            <v>0</v>
          </cell>
          <cell r="H113">
            <v>0</v>
          </cell>
        </row>
        <row r="115">
          <cell r="G115">
            <v>0</v>
          </cell>
          <cell r="H115">
            <v>0</v>
          </cell>
        </row>
        <row r="116">
          <cell r="G116">
            <v>0</v>
          </cell>
          <cell r="H116">
            <v>0</v>
          </cell>
        </row>
        <row r="118">
          <cell r="G118">
            <v>98820</v>
          </cell>
          <cell r="H118">
            <v>0</v>
          </cell>
        </row>
        <row r="120">
          <cell r="G120">
            <v>0</v>
          </cell>
          <cell r="H120">
            <v>30000</v>
          </cell>
        </row>
        <row r="121">
          <cell r="G121">
            <v>0</v>
          </cell>
          <cell r="H121">
            <v>10000</v>
          </cell>
        </row>
        <row r="122">
          <cell r="G122">
            <v>0</v>
          </cell>
          <cell r="H122">
            <v>10000</v>
          </cell>
        </row>
        <row r="124">
          <cell r="G124">
            <v>0</v>
          </cell>
          <cell r="H124">
            <v>0</v>
          </cell>
        </row>
        <row r="125">
          <cell r="G125">
            <v>0</v>
          </cell>
          <cell r="H125">
            <v>0</v>
          </cell>
        </row>
        <row r="127">
          <cell r="G127">
            <v>9425</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1335561</v>
          </cell>
          <cell r="H156">
            <v>1700000</v>
          </cell>
        </row>
        <row r="158">
          <cell r="G158">
            <v>0</v>
          </cell>
          <cell r="H158">
            <v>0</v>
          </cell>
        </row>
        <row r="159">
          <cell r="G159">
            <v>2999</v>
          </cell>
          <cell r="H159">
            <v>0</v>
          </cell>
        </row>
        <row r="160">
          <cell r="G160">
            <v>19611</v>
          </cell>
          <cell r="H160">
            <v>0</v>
          </cell>
        </row>
        <row r="161">
          <cell r="G161">
            <v>1032503</v>
          </cell>
          <cell r="H161">
            <v>1200000</v>
          </cell>
        </row>
        <row r="166">
          <cell r="G166">
            <v>0</v>
          </cell>
          <cell r="H166">
            <v>0</v>
          </cell>
        </row>
        <row r="167">
          <cell r="G167">
            <v>0</v>
          </cell>
          <cell r="H167">
            <v>0</v>
          </cell>
        </row>
        <row r="169">
          <cell r="G169">
            <v>0</v>
          </cell>
          <cell r="H169">
            <v>0</v>
          </cell>
        </row>
        <row r="171">
          <cell r="G171">
            <v>0</v>
          </cell>
          <cell r="H171">
            <v>0</v>
          </cell>
        </row>
        <row r="172">
          <cell r="G172">
            <v>0</v>
          </cell>
          <cell r="H172">
            <v>0</v>
          </cell>
        </row>
        <row r="173">
          <cell r="G173">
            <v>0</v>
          </cell>
          <cell r="H173">
            <v>0</v>
          </cell>
        </row>
        <row r="175">
          <cell r="G175">
            <v>0</v>
          </cell>
          <cell r="H175">
            <v>0</v>
          </cell>
        </row>
        <row r="176">
          <cell r="G176">
            <v>0</v>
          </cell>
          <cell r="H176">
            <v>0</v>
          </cell>
        </row>
        <row r="178">
          <cell r="G178">
            <v>0</v>
          </cell>
          <cell r="H178">
            <v>0</v>
          </cell>
        </row>
        <row r="181">
          <cell r="G181">
            <v>0</v>
          </cell>
          <cell r="H181">
            <v>0</v>
          </cell>
        </row>
        <row r="182">
          <cell r="G182">
            <v>0</v>
          </cell>
          <cell r="H182">
            <v>0</v>
          </cell>
        </row>
        <row r="185">
          <cell r="G185">
            <v>0</v>
          </cell>
          <cell r="H185">
            <v>0</v>
          </cell>
        </row>
        <row r="187">
          <cell r="G187">
            <v>0</v>
          </cell>
          <cell r="H187">
            <v>0</v>
          </cell>
        </row>
        <row r="190">
          <cell r="G190">
            <v>0</v>
          </cell>
          <cell r="H190">
            <v>0</v>
          </cell>
        </row>
        <row r="192">
          <cell r="G192">
            <v>0</v>
          </cell>
          <cell r="H192">
            <v>0</v>
          </cell>
        </row>
        <row r="194">
          <cell r="G194">
            <v>0</v>
          </cell>
          <cell r="H194">
            <v>0</v>
          </cell>
        </row>
        <row r="197">
          <cell r="G197">
            <v>0</v>
          </cell>
          <cell r="H197">
            <v>0</v>
          </cell>
        </row>
        <row r="200">
          <cell r="G200">
            <v>43318</v>
          </cell>
          <cell r="H200">
            <v>25000</v>
          </cell>
        </row>
      </sheetData>
      <sheetData sheetId="4"/>
      <sheetData sheetId="5">
        <row r="4">
          <cell r="D4">
            <v>368091</v>
          </cell>
          <cell r="E4">
            <v>383194</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85" t="s">
        <v>76</v>
      </c>
      <c r="B1" s="185"/>
      <c r="C1" s="185"/>
      <c r="D1" s="185"/>
      <c r="E1" s="185"/>
      <c r="F1" s="185"/>
      <c r="G1" s="185"/>
      <c r="H1" s="185"/>
      <c r="I1" s="185"/>
      <c r="J1" s="185"/>
      <c r="K1" s="185"/>
      <c r="L1" s="185"/>
      <c r="M1" s="185"/>
      <c r="N1" s="185"/>
      <c r="O1" s="185"/>
      <c r="P1" s="185"/>
      <c r="Q1" s="185"/>
      <c r="R1" s="185"/>
    </row>
    <row r="2" spans="1:18" s="42" customFormat="1" ht="40.5" customHeight="1">
      <c r="A2" s="44"/>
      <c r="B2" s="44"/>
      <c r="C2" s="44"/>
      <c r="D2" s="44"/>
      <c r="E2" s="44"/>
      <c r="F2" s="44"/>
      <c r="G2" s="44"/>
      <c r="H2" s="44"/>
      <c r="I2" s="44"/>
      <c r="J2" s="44"/>
      <c r="K2" s="44"/>
      <c r="L2" s="44"/>
      <c r="M2" s="44"/>
      <c r="N2" s="44"/>
      <c r="O2" s="44"/>
      <c r="P2" s="44"/>
      <c r="Q2" s="44"/>
      <c r="R2" s="44"/>
    </row>
    <row r="3" spans="1:18" ht="70.2">
      <c r="A3" s="186" t="s">
        <v>77</v>
      </c>
      <c r="B3" s="186"/>
      <c r="C3" s="186"/>
      <c r="D3" s="186"/>
      <c r="E3" s="186"/>
      <c r="F3" s="186"/>
      <c r="G3" s="186"/>
      <c r="H3" s="186"/>
      <c r="I3" s="186"/>
      <c r="J3" s="186"/>
      <c r="K3" s="186"/>
      <c r="L3" s="186"/>
      <c r="M3" s="186"/>
      <c r="N3" s="186"/>
      <c r="O3" s="186"/>
      <c r="P3" s="186"/>
      <c r="Q3" s="186"/>
      <c r="R3" s="186"/>
    </row>
    <row r="8" spans="1:18" ht="70.2">
      <c r="A8" s="186" t="s">
        <v>78</v>
      </c>
      <c r="B8" s="186"/>
      <c r="C8" s="186"/>
      <c r="D8" s="186"/>
      <c r="E8" s="186"/>
      <c r="F8" s="186"/>
      <c r="G8" s="186"/>
      <c r="H8" s="186"/>
      <c r="I8" s="186"/>
      <c r="J8" s="186"/>
      <c r="K8" s="186"/>
      <c r="L8" s="186"/>
      <c r="M8" s="186"/>
      <c r="N8" s="186"/>
      <c r="O8" s="186"/>
      <c r="P8" s="186"/>
      <c r="Q8" s="186"/>
      <c r="R8" s="186"/>
    </row>
    <row r="16" spans="1:18" ht="39">
      <c r="A16" s="187" t="s">
        <v>321</v>
      </c>
      <c r="B16" s="187"/>
      <c r="C16" s="187"/>
      <c r="D16" s="187"/>
      <c r="E16" s="187"/>
      <c r="F16" s="187"/>
      <c r="G16" s="187"/>
      <c r="H16" s="187"/>
      <c r="I16" s="187"/>
      <c r="J16" s="187"/>
      <c r="K16" s="187"/>
      <c r="L16" s="187"/>
      <c r="M16" s="187"/>
      <c r="N16" s="187"/>
      <c r="O16" s="187"/>
      <c r="P16" s="187"/>
      <c r="Q16" s="187"/>
      <c r="R16" s="187"/>
    </row>
    <row r="21" spans="1:17" ht="39">
      <c r="B21" s="187" t="s">
        <v>79</v>
      </c>
      <c r="C21" s="187"/>
      <c r="D21" s="187"/>
      <c r="E21" s="187"/>
      <c r="F21" s="30"/>
      <c r="G21" s="30"/>
      <c r="K21" s="187"/>
      <c r="L21" s="187"/>
      <c r="M21" s="187"/>
      <c r="N21" s="187" t="s">
        <v>80</v>
      </c>
      <c r="O21" s="187"/>
      <c r="P21" s="187"/>
    </row>
    <row r="22" spans="1:17" ht="22.2">
      <c r="A22" s="2" t="s">
        <v>81</v>
      </c>
      <c r="H22" s="184"/>
      <c r="I22" s="184"/>
      <c r="J22" s="184"/>
      <c r="K22" s="184"/>
      <c r="L22" s="184"/>
      <c r="M22" s="184"/>
      <c r="N22" s="184"/>
      <c r="O22" s="184"/>
      <c r="P22" s="184"/>
      <c r="Q22" s="184"/>
    </row>
    <row r="23" spans="1:17" ht="22.2">
      <c r="F23" s="184"/>
      <c r="G23" s="184"/>
      <c r="H23" s="184"/>
      <c r="I23" s="184"/>
      <c r="J23" s="184"/>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abSelected="1" zoomScaleNormal="100" workbookViewId="0">
      <selection activeCell="A8" sqref="A8"/>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0" t="s">
        <v>1</v>
      </c>
      <c r="B1" s="271"/>
      <c r="C1" s="271"/>
      <c r="D1" s="271"/>
    </row>
    <row r="2" spans="1:6" ht="28.2">
      <c r="A2" s="270" t="s">
        <v>2</v>
      </c>
      <c r="B2" s="271"/>
      <c r="C2" s="271"/>
      <c r="D2" s="271"/>
    </row>
    <row r="3" spans="1:6" ht="30" customHeight="1">
      <c r="A3" s="272" t="s">
        <v>317</v>
      </c>
      <c r="B3" s="273"/>
      <c r="C3" s="273"/>
      <c r="D3" s="273"/>
    </row>
    <row r="4" spans="1:6" ht="30" customHeight="1">
      <c r="D4" s="69" t="s">
        <v>0</v>
      </c>
    </row>
    <row r="5" spans="1:6" ht="30" customHeight="1">
      <c r="A5" s="266" t="s">
        <v>3</v>
      </c>
      <c r="B5" s="268" t="s">
        <v>302</v>
      </c>
      <c r="C5" s="264" t="s">
        <v>4</v>
      </c>
      <c r="D5" s="265"/>
    </row>
    <row r="6" spans="1:6" ht="30" customHeight="1">
      <c r="A6" s="267"/>
      <c r="B6" s="269"/>
      <c r="C6" s="3" t="s">
        <v>255</v>
      </c>
      <c r="D6" s="4" t="s">
        <v>5</v>
      </c>
    </row>
    <row r="7" spans="1:6" ht="30" customHeight="1">
      <c r="A7" s="5" t="s">
        <v>303</v>
      </c>
      <c r="B7" s="100">
        <f>SUM(B8:B9)</f>
        <v>1500</v>
      </c>
      <c r="C7" s="100">
        <f>SUM(C8:C9)</f>
        <v>833</v>
      </c>
      <c r="D7" s="100">
        <f>SUM(D8:D9)</f>
        <v>1280</v>
      </c>
    </row>
    <row r="8" spans="1:6" s="68" customFormat="1" ht="30" customHeight="1">
      <c r="A8" s="105" t="s">
        <v>171</v>
      </c>
      <c r="B8" s="103">
        <f>ROUND(收支餘絀!B31/1000,0)</f>
        <v>1200</v>
      </c>
      <c r="C8" s="103">
        <f>ROUND(用途別!D27/1000,0)</f>
        <v>569</v>
      </c>
      <c r="D8" s="103">
        <f>ROUND(收支餘絀!H31/1000,0)</f>
        <v>1030</v>
      </c>
      <c r="E8" s="67"/>
      <c r="F8" s="67"/>
    </row>
    <row r="9" spans="1:6" s="68" customFormat="1" ht="30" customHeight="1">
      <c r="A9" s="105" t="s">
        <v>304</v>
      </c>
      <c r="B9" s="103">
        <f>ROUND(收支餘絀!B59/1000,0)</f>
        <v>300</v>
      </c>
      <c r="C9" s="103">
        <f>ROUND(用途別!D55/1000,0)</f>
        <v>264</v>
      </c>
      <c r="D9" s="103">
        <f>ROUND(收支餘絀!H59/1000,0)</f>
        <v>250</v>
      </c>
      <c r="E9" s="67"/>
    </row>
    <row r="10" spans="1:6" s="68" customFormat="1" ht="30" customHeight="1">
      <c r="A10" s="104"/>
      <c r="B10" s="101"/>
      <c r="C10" s="103"/>
      <c r="D10" s="103"/>
      <c r="E10" s="67"/>
    </row>
    <row r="11" spans="1:6" s="68" customFormat="1" ht="26.25" customHeight="1">
      <c r="A11" s="105" t="s">
        <v>305</v>
      </c>
      <c r="B11" s="103">
        <f>SUM(B12:B16)</f>
        <v>71381</v>
      </c>
      <c r="C11" s="103">
        <f>SUM(C12:C16)</f>
        <v>37598</v>
      </c>
      <c r="D11" s="103">
        <f>SUM(D12:D16)</f>
        <v>56424</v>
      </c>
      <c r="E11" s="67"/>
    </row>
    <row r="12" spans="1:6" s="68" customFormat="1" ht="26.25" customHeight="1">
      <c r="A12" s="105" t="s">
        <v>306</v>
      </c>
      <c r="B12" s="103">
        <f>ROUND(收支餘絀!B47/1000,0)</f>
        <v>67230</v>
      </c>
      <c r="C12" s="103">
        <f>ROUND((用途別!D43+用途別!D126)/1000,0)</f>
        <v>36231</v>
      </c>
      <c r="D12" s="103">
        <f>ROUND(收支餘絀!H47/1000,0)</f>
        <v>53510</v>
      </c>
      <c r="E12" s="67"/>
      <c r="F12" s="67"/>
    </row>
    <row r="13" spans="1:6" s="68" customFormat="1" ht="26.25" customHeight="1">
      <c r="A13" s="105" t="s">
        <v>307</v>
      </c>
      <c r="B13" s="103">
        <f>ROUND(收支餘絀!B49/1000,0)</f>
        <v>99</v>
      </c>
      <c r="C13" s="103">
        <f>ROUND((用途別!D45)/1000,0)</f>
        <v>18</v>
      </c>
      <c r="D13" s="103">
        <f>ROUND(收支餘絀!H49/1000,0)</f>
        <v>75</v>
      </c>
      <c r="E13" s="67"/>
      <c r="F13" s="67"/>
    </row>
    <row r="14" spans="1:6" s="68" customFormat="1" ht="26.25" customHeight="1">
      <c r="A14" s="105" t="s">
        <v>6</v>
      </c>
      <c r="B14" s="103">
        <f>ROUND(收支餘絀!B52/1000,0)</f>
        <v>2852</v>
      </c>
      <c r="C14" s="103">
        <f>ROUND((用途別!D48+用途別!D128)/1000,0)</f>
        <v>1349</v>
      </c>
      <c r="D14" s="103">
        <f>(收支餘絀!H52)/1000</f>
        <v>2239</v>
      </c>
      <c r="E14" s="67"/>
      <c r="F14" s="67"/>
    </row>
    <row r="15" spans="1:6" s="68" customFormat="1" ht="26.25" customHeight="1">
      <c r="A15" s="105" t="s">
        <v>197</v>
      </c>
      <c r="B15" s="103">
        <f>ROUND(收支餘絀!B99/1000,0)</f>
        <v>1200</v>
      </c>
      <c r="C15" s="103">
        <f>ROUND((用途別!D95)/1000,0)</f>
        <v>0</v>
      </c>
      <c r="D15" s="103">
        <f>ROUND(收支餘絀!H99/1000,0)</f>
        <v>600</v>
      </c>
      <c r="E15" s="67"/>
      <c r="F15" s="67"/>
    </row>
    <row r="16" spans="1:6" ht="20.55" customHeight="1">
      <c r="A16" s="6"/>
      <c r="B16" s="6"/>
      <c r="C16" s="6"/>
      <c r="D16" s="6"/>
    </row>
    <row r="225" spans="1:1" ht="118.8">
      <c r="A225" s="149" t="s">
        <v>205</v>
      </c>
    </row>
    <row r="227" spans="1:1" ht="118.8">
      <c r="A227" s="149" t="s">
        <v>308</v>
      </c>
    </row>
    <row r="228" spans="1:1" ht="138.6">
      <c r="A228" s="149" t="s">
        <v>207</v>
      </c>
    </row>
    <row r="230" spans="1:1" ht="19.8">
      <c r="A230" s="153" t="s">
        <v>309</v>
      </c>
    </row>
    <row r="231" spans="1:1" ht="19.8">
      <c r="A231" s="153" t="s">
        <v>310</v>
      </c>
    </row>
    <row r="232" spans="1:1" ht="19.8">
      <c r="A232" s="153" t="s">
        <v>311</v>
      </c>
    </row>
    <row r="233" spans="1:1" ht="178.2">
      <c r="A233" s="149" t="s">
        <v>312</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v>
      </c>
      <c r="B1" s="188"/>
      <c r="C1" s="188"/>
      <c r="D1" s="188"/>
      <c r="E1" s="188"/>
      <c r="F1" s="188"/>
      <c r="G1" s="188"/>
      <c r="H1" s="188"/>
      <c r="I1" s="188"/>
      <c r="J1" s="188"/>
      <c r="K1" s="188"/>
      <c r="L1" s="188"/>
      <c r="M1" s="188"/>
      <c r="N1" s="188"/>
      <c r="O1" s="31"/>
      <c r="P1" s="31"/>
      <c r="Q1" s="31"/>
      <c r="R1" s="31"/>
      <c r="S1" s="31"/>
    </row>
    <row r="2" spans="1:19" ht="36.75" customHeight="1">
      <c r="A2" s="189" t="s">
        <v>163</v>
      </c>
      <c r="B2" s="189"/>
      <c r="C2" s="189"/>
      <c r="D2" s="189"/>
      <c r="E2" s="189"/>
      <c r="F2" s="189"/>
      <c r="G2" s="189"/>
      <c r="H2" s="189"/>
      <c r="I2" s="189"/>
      <c r="J2" s="189"/>
      <c r="K2" s="189"/>
      <c r="L2" s="189"/>
      <c r="M2" s="189"/>
      <c r="N2" s="189"/>
      <c r="O2" s="32"/>
      <c r="P2" s="32"/>
      <c r="Q2" s="32"/>
      <c r="R2" s="32"/>
      <c r="S2" s="32"/>
    </row>
    <row r="3" spans="1:19" s="34" customFormat="1" ht="44.25" customHeight="1">
      <c r="A3" s="190" t="s">
        <v>318</v>
      </c>
      <c r="B3" s="190"/>
      <c r="C3" s="190"/>
      <c r="D3" s="190"/>
      <c r="E3" s="190"/>
      <c r="F3" s="190"/>
      <c r="G3" s="190"/>
      <c r="H3" s="190"/>
      <c r="I3" s="190"/>
      <c r="J3" s="190"/>
      <c r="K3" s="190"/>
      <c r="L3" s="190"/>
      <c r="M3" s="190"/>
      <c r="N3" s="190"/>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156</v>
      </c>
      <c r="B1" s="188"/>
      <c r="C1" s="188"/>
      <c r="D1" s="188"/>
      <c r="E1" s="188"/>
      <c r="F1" s="188"/>
      <c r="G1" s="188"/>
      <c r="H1" s="188"/>
      <c r="I1" s="188"/>
      <c r="J1" s="188"/>
      <c r="K1" s="188"/>
      <c r="L1" s="188"/>
      <c r="M1" s="188"/>
      <c r="N1" s="188"/>
      <c r="O1" s="31"/>
      <c r="P1" s="31"/>
      <c r="Q1" s="31"/>
      <c r="R1" s="31"/>
      <c r="S1" s="31"/>
    </row>
    <row r="2" spans="1:19" ht="36.75" customHeight="1">
      <c r="A2" s="189" t="s">
        <v>163</v>
      </c>
      <c r="B2" s="189"/>
      <c r="C2" s="189"/>
      <c r="D2" s="189"/>
      <c r="E2" s="189"/>
      <c r="F2" s="189"/>
      <c r="G2" s="189"/>
      <c r="H2" s="189"/>
      <c r="I2" s="189"/>
      <c r="J2" s="189"/>
      <c r="K2" s="189"/>
      <c r="L2" s="189"/>
      <c r="M2" s="189"/>
      <c r="N2" s="189"/>
      <c r="O2" s="32"/>
      <c r="P2" s="32"/>
      <c r="Q2" s="32"/>
      <c r="R2" s="32"/>
      <c r="S2" s="32"/>
    </row>
    <row r="3" spans="1:19" s="34" customFormat="1" ht="44.25" customHeight="1">
      <c r="A3" s="190" t="s">
        <v>319</v>
      </c>
      <c r="B3" s="190"/>
      <c r="C3" s="190"/>
      <c r="D3" s="190"/>
      <c r="E3" s="190"/>
      <c r="F3" s="190"/>
      <c r="G3" s="190"/>
      <c r="H3" s="190"/>
      <c r="I3" s="190"/>
      <c r="J3" s="190"/>
      <c r="K3" s="190"/>
      <c r="L3" s="190"/>
      <c r="M3" s="190"/>
      <c r="N3" s="190"/>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49"/>
  <sheetViews>
    <sheetView view="pageBreakPreview" topLeftCell="A7" zoomScale="70" zoomScaleNormal="73" zoomScaleSheetLayoutView="70" zoomScalePageLayoutView="70" workbookViewId="0">
      <selection activeCell="B10" sqref="B10"/>
    </sheetView>
  </sheetViews>
  <sheetFormatPr defaultColWidth="10" defaultRowHeight="16.2"/>
  <cols>
    <col min="1" max="1" width="32.88671875" style="112" customWidth="1"/>
    <col min="2" max="2" width="18.88671875" style="112" customWidth="1"/>
    <col min="3" max="3" width="18.6640625" style="112" customWidth="1"/>
    <col min="4" max="4" width="20.6640625" style="112" customWidth="1"/>
    <col min="5" max="5" width="16.88671875"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201" t="s">
        <v>195</v>
      </c>
      <c r="B2" s="203" t="s">
        <v>314</v>
      </c>
      <c r="C2" s="71" t="s">
        <v>15</v>
      </c>
      <c r="D2" s="71"/>
      <c r="E2" s="110"/>
      <c r="F2" s="111"/>
      <c r="G2" s="71" t="s">
        <v>12</v>
      </c>
      <c r="H2" s="71"/>
      <c r="I2" s="110"/>
      <c r="J2" s="111"/>
    </row>
    <row r="3" spans="1:74" ht="19.5" customHeight="1">
      <c r="A3" s="201"/>
      <c r="B3" s="204"/>
      <c r="C3" s="201" t="s">
        <v>14</v>
      </c>
      <c r="D3" s="200" t="s">
        <v>322</v>
      </c>
      <c r="E3" s="201" t="s">
        <v>323</v>
      </c>
      <c r="F3" s="201"/>
      <c r="G3" s="201" t="s">
        <v>14</v>
      </c>
      <c r="H3" s="200" t="s">
        <v>322</v>
      </c>
      <c r="I3" s="201" t="s">
        <v>323</v>
      </c>
      <c r="J3" s="201"/>
    </row>
    <row r="4" spans="1:74" ht="19.8">
      <c r="A4" s="201"/>
      <c r="B4" s="204"/>
      <c r="C4" s="201"/>
      <c r="D4" s="201"/>
      <c r="E4" s="72" t="s">
        <v>16</v>
      </c>
      <c r="F4" s="73" t="s">
        <v>324</v>
      </c>
      <c r="G4" s="201"/>
      <c r="H4" s="201"/>
      <c r="I4" s="72" t="s">
        <v>16</v>
      </c>
      <c r="J4" s="73" t="s">
        <v>324</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325</v>
      </c>
      <c r="B5" s="114">
        <f>SUM(B6,B8)</f>
        <v>653094000</v>
      </c>
      <c r="C5" s="114">
        <f>SUM(C6,C8)</f>
        <v>15874000</v>
      </c>
      <c r="D5" s="114">
        <f>SUM(D6,D8)</f>
        <v>11830000</v>
      </c>
      <c r="E5" s="115">
        <f>C5-D5</f>
        <v>4044000</v>
      </c>
      <c r="F5" s="116">
        <f t="shared" ref="F5:F84" si="0">IF(D5=0,0,(E5/D5)*100)</f>
        <v>34.184277261200336</v>
      </c>
      <c r="G5" s="114">
        <f>SUM(G6,G8)</f>
        <v>476073975</v>
      </c>
      <c r="H5" s="114">
        <f>SUM(H6,H8)</f>
        <v>504144000</v>
      </c>
      <c r="I5" s="115">
        <f t="shared" ref="I5:I68" si="1">G5-H5</f>
        <v>-28070025</v>
      </c>
      <c r="J5" s="117">
        <f t="shared" ref="J5:J68" si="2">IF(H5=0,0,(I5/H5)*100)</f>
        <v>-5.5678585880224691</v>
      </c>
    </row>
    <row r="6" spans="1:74" s="51" customFormat="1" ht="23.55" customHeight="1">
      <c r="A6" s="74" t="s">
        <v>326</v>
      </c>
      <c r="B6" s="114">
        <f>SUM(B7)</f>
        <v>651995000</v>
      </c>
      <c r="C6" s="114">
        <f>SUM(C7)</f>
        <v>15749500</v>
      </c>
      <c r="D6" s="114">
        <f>SUM(D7)</f>
        <v>11680000</v>
      </c>
      <c r="E6" s="115">
        <f t="shared" ref="E6:E85" si="3">C6-D6</f>
        <v>4069500</v>
      </c>
      <c r="F6" s="116">
        <f t="shared" si="0"/>
        <v>34.841609589041092</v>
      </c>
      <c r="G6" s="114">
        <f>SUM(G7)</f>
        <v>475742475</v>
      </c>
      <c r="H6" s="114">
        <f>SUM(H7)</f>
        <v>503454000</v>
      </c>
      <c r="I6" s="115">
        <f t="shared" si="1"/>
        <v>-27711525</v>
      </c>
      <c r="J6" s="117">
        <f t="shared" si="2"/>
        <v>-5.504281423923536</v>
      </c>
    </row>
    <row r="7" spans="1:74" s="51" customFormat="1" ht="23.55" customHeight="1">
      <c r="A7" s="118" t="s">
        <v>327</v>
      </c>
      <c r="B7" s="119">
        <v>651995000</v>
      </c>
      <c r="C7" s="119">
        <v>15749500</v>
      </c>
      <c r="D7" s="119">
        <v>11680000</v>
      </c>
      <c r="E7" s="115">
        <f t="shared" si="3"/>
        <v>4069500</v>
      </c>
      <c r="F7" s="116">
        <f t="shared" si="0"/>
        <v>34.841609589041092</v>
      </c>
      <c r="G7" s="119">
        <f>C7+[1]收支餘絀!$G7</f>
        <v>475742475</v>
      </c>
      <c r="H7" s="119">
        <f>D7+[1]收支餘絀!$H7</f>
        <v>503454000</v>
      </c>
      <c r="I7" s="115">
        <f t="shared" si="1"/>
        <v>-27711525</v>
      </c>
      <c r="J7" s="117">
        <f t="shared" si="2"/>
        <v>-5.504281423923536</v>
      </c>
    </row>
    <row r="8" spans="1:74" s="51" customFormat="1" ht="23.55" customHeight="1">
      <c r="A8" s="74" t="s">
        <v>328</v>
      </c>
      <c r="B8" s="114">
        <f>SUM(B9:B10)</f>
        <v>1099000</v>
      </c>
      <c r="C8" s="114">
        <f t="shared" ref="C8:D8" si="4">SUM(C9:C10)</f>
        <v>124500</v>
      </c>
      <c r="D8" s="114">
        <f t="shared" si="4"/>
        <v>150000</v>
      </c>
      <c r="E8" s="114">
        <f t="shared" si="3"/>
        <v>-25500</v>
      </c>
      <c r="F8" s="116">
        <f t="shared" si="0"/>
        <v>-17</v>
      </c>
      <c r="G8" s="114">
        <f>SUM(G9:G10)</f>
        <v>331500</v>
      </c>
      <c r="H8" s="114">
        <f>SUM(H9:H10)</f>
        <v>690000</v>
      </c>
      <c r="I8" s="176">
        <f t="shared" si="1"/>
        <v>-358500</v>
      </c>
      <c r="J8" s="117">
        <f t="shared" si="2"/>
        <v>-51.956521739130437</v>
      </c>
    </row>
    <row r="9" spans="1:74" s="120" customFormat="1" ht="23.55" hidden="1" customHeight="1">
      <c r="A9" s="118" t="s">
        <v>329</v>
      </c>
      <c r="B9" s="114">
        <v>0</v>
      </c>
      <c r="C9" s="119"/>
      <c r="D9" s="119"/>
      <c r="E9" s="114">
        <f t="shared" si="3"/>
        <v>0</v>
      </c>
      <c r="F9" s="116">
        <f t="shared" si="0"/>
        <v>0</v>
      </c>
      <c r="G9" s="119">
        <f>C9</f>
        <v>0</v>
      </c>
      <c r="H9" s="119">
        <f>D9</f>
        <v>0</v>
      </c>
      <c r="I9" s="176">
        <f t="shared" si="1"/>
        <v>0</v>
      </c>
      <c r="J9" s="117">
        <f t="shared" si="2"/>
        <v>0</v>
      </c>
      <c r="K9" s="51"/>
    </row>
    <row r="10" spans="1:74" s="51" customFormat="1" ht="23.55" customHeight="1">
      <c r="A10" s="118" t="s">
        <v>330</v>
      </c>
      <c r="B10" s="119">
        <v>1099000</v>
      </c>
      <c r="C10" s="119">
        <v>124500</v>
      </c>
      <c r="D10" s="119">
        <v>150000</v>
      </c>
      <c r="E10" s="119">
        <f t="shared" si="3"/>
        <v>-25500</v>
      </c>
      <c r="F10" s="116">
        <f t="shared" si="0"/>
        <v>-17</v>
      </c>
      <c r="G10" s="119">
        <f>C10+[1]收支餘絀!$G10</f>
        <v>331500</v>
      </c>
      <c r="H10" s="119">
        <f>D10+[1]收支餘絀!$H10</f>
        <v>690000</v>
      </c>
      <c r="I10" s="177">
        <f t="shared" si="1"/>
        <v>-358500</v>
      </c>
      <c r="J10" s="117">
        <f t="shared" si="2"/>
        <v>-51.956521739130437</v>
      </c>
    </row>
    <row r="11" spans="1:74" s="51" customFormat="1" ht="23.4" customHeight="1">
      <c r="A11" s="74" t="s">
        <v>331</v>
      </c>
      <c r="B11" s="114">
        <f>SUM(B12,B103)</f>
        <v>647902000</v>
      </c>
      <c r="C11" s="114">
        <f>SUM(C12,C103)</f>
        <v>29492411</v>
      </c>
      <c r="D11" s="114">
        <f>SUM(D12,D103)</f>
        <v>32054000</v>
      </c>
      <c r="E11" s="115">
        <f t="shared" si="3"/>
        <v>-2561589</v>
      </c>
      <c r="F11" s="116">
        <f t="shared" si="0"/>
        <v>-7.9914800024957877</v>
      </c>
      <c r="G11" s="114">
        <f>SUM(G12,G103)</f>
        <v>421295053</v>
      </c>
      <c r="H11" s="114">
        <f>SUM(H12,H103)</f>
        <v>483921000</v>
      </c>
      <c r="I11" s="115">
        <f t="shared" si="1"/>
        <v>-62625947</v>
      </c>
      <c r="J11" s="117">
        <f t="shared" si="2"/>
        <v>-12.941357576959875</v>
      </c>
    </row>
    <row r="12" spans="1:74" s="51" customFormat="1" ht="23.55" customHeight="1">
      <c r="A12" s="74" t="s">
        <v>332</v>
      </c>
      <c r="B12" s="114">
        <f>B13</f>
        <v>646803000</v>
      </c>
      <c r="C12" s="114">
        <f>C13</f>
        <v>29472119</v>
      </c>
      <c r="D12" s="114">
        <f>D13</f>
        <v>32054000</v>
      </c>
      <c r="E12" s="115">
        <f t="shared" si="3"/>
        <v>-2581881</v>
      </c>
      <c r="F12" s="116">
        <f t="shared" si="0"/>
        <v>-8.0547856741748305</v>
      </c>
      <c r="G12" s="114">
        <f>G13</f>
        <v>421161649</v>
      </c>
      <c r="H12" s="114">
        <f>H13</f>
        <v>483819000</v>
      </c>
      <c r="I12" s="115">
        <f t="shared" si="1"/>
        <v>-62657351</v>
      </c>
      <c r="J12" s="117">
        <f t="shared" si="2"/>
        <v>-12.950576765277924</v>
      </c>
    </row>
    <row r="13" spans="1:74" s="51" customFormat="1" ht="23.55" customHeight="1">
      <c r="A13" s="74" t="s">
        <v>333</v>
      </c>
      <c r="B13" s="114">
        <f>SUM(B14,B60,B70,B82,B91,B97,B100)</f>
        <v>646803000</v>
      </c>
      <c r="C13" s="163">
        <f>SUM(C14,C60,C70,C82,C91,C97,C100)</f>
        <v>29472119</v>
      </c>
      <c r="D13" s="114">
        <f>SUM(D14,D60,D70,D82,D91,D97,D100)</f>
        <v>32054000</v>
      </c>
      <c r="E13" s="115">
        <f t="shared" si="3"/>
        <v>-2581881</v>
      </c>
      <c r="F13" s="116">
        <f t="shared" si="0"/>
        <v>-8.0547856741748305</v>
      </c>
      <c r="G13" s="114">
        <f>SUM(G14,G60,G70,G82,G91,G97,G100)</f>
        <v>421161649</v>
      </c>
      <c r="H13" s="114">
        <f>SUM(H14,H60,H70,H82,H91,H97,H100)</f>
        <v>483819000</v>
      </c>
      <c r="I13" s="115">
        <f t="shared" si="1"/>
        <v>-62657351</v>
      </c>
      <c r="J13" s="117">
        <f t="shared" si="2"/>
        <v>-12.950576765277924</v>
      </c>
    </row>
    <row r="14" spans="1:74" s="51" customFormat="1" ht="26.1" hidden="1" customHeight="1">
      <c r="A14" s="121" t="s">
        <v>334</v>
      </c>
      <c r="B14" s="122">
        <f>SUM(B15,B20,B24,B28,B32,B38,B43,B48,B58)</f>
        <v>553415000</v>
      </c>
      <c r="C14" s="122">
        <f>SUM(C15,C20,C24,C28,C32,C38,C43,C48,C58)</f>
        <v>24909205</v>
      </c>
      <c r="D14" s="129">
        <f>SUM(D15,D20,D24,D28,D32,D38,D43,D48,D58)</f>
        <v>25799000</v>
      </c>
      <c r="E14" s="115">
        <f t="shared" si="3"/>
        <v>-889795</v>
      </c>
      <c r="F14" s="116">
        <f t="shared" si="0"/>
        <v>-3.44895150974844</v>
      </c>
      <c r="G14" s="122">
        <f>SUM(G15,G20,G24,G28,G32,G38,G43,G48,G58)</f>
        <v>369070672</v>
      </c>
      <c r="H14" s="122">
        <f>SUM(H15,H20,H24,H28,H32,H38,H43,H48,H58)</f>
        <v>413716000</v>
      </c>
      <c r="I14" s="115">
        <f t="shared" si="1"/>
        <v>-44645328</v>
      </c>
      <c r="J14" s="117">
        <f t="shared" si="2"/>
        <v>-10.791298378597878</v>
      </c>
    </row>
    <row r="15" spans="1:74" s="51" customFormat="1" ht="26.1" hidden="1" customHeight="1">
      <c r="A15" s="121" t="s">
        <v>335</v>
      </c>
      <c r="B15" s="122">
        <f>SUM(B16:B19)</f>
        <v>14425000</v>
      </c>
      <c r="C15" s="122">
        <f>SUM(C16:C19)</f>
        <v>985476</v>
      </c>
      <c r="D15" s="122">
        <f>SUM(D16:D19)</f>
        <v>1235000</v>
      </c>
      <c r="E15" s="115">
        <f t="shared" si="3"/>
        <v>-249524</v>
      </c>
      <c r="F15" s="116">
        <f t="shared" si="0"/>
        <v>-20.204372469635629</v>
      </c>
      <c r="G15" s="122">
        <f>SUM(G16:G19)</f>
        <v>8728678</v>
      </c>
      <c r="H15" s="122">
        <f>SUM(H16:H19)</f>
        <v>10485000</v>
      </c>
      <c r="I15" s="115">
        <f t="shared" si="1"/>
        <v>-1756322</v>
      </c>
      <c r="J15" s="117">
        <f t="shared" si="2"/>
        <v>-16.750805913209348</v>
      </c>
    </row>
    <row r="16" spans="1:74" s="120" customFormat="1" ht="26.1" hidden="1" customHeight="1">
      <c r="A16" s="123" t="s">
        <v>336</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337</v>
      </c>
      <c r="B17" s="124">
        <v>14000000</v>
      </c>
      <c r="C17" s="127">
        <v>961812</v>
      </c>
      <c r="D17" s="125">
        <v>1200000</v>
      </c>
      <c r="E17" s="115">
        <f t="shared" si="3"/>
        <v>-238188</v>
      </c>
      <c r="F17" s="116">
        <f t="shared" si="0"/>
        <v>-19.849</v>
      </c>
      <c r="G17" s="125">
        <f>C17+[1]收支餘絀!$G17</f>
        <v>8446437</v>
      </c>
      <c r="H17" s="125">
        <f>D17+[1]收支餘絀!$H17</f>
        <v>10140000</v>
      </c>
      <c r="I17" s="115">
        <f t="shared" si="1"/>
        <v>-1693563</v>
      </c>
      <c r="J17" s="117">
        <f t="shared" si="2"/>
        <v>-16.701804733727808</v>
      </c>
      <c r="K17" s="51"/>
    </row>
    <row r="18" spans="1:11" s="120" customFormat="1" ht="26.1" hidden="1" customHeight="1">
      <c r="A18" s="123" t="s">
        <v>338</v>
      </c>
      <c r="B18" s="124">
        <v>275000</v>
      </c>
      <c r="C18" s="127">
        <v>23664</v>
      </c>
      <c r="D18" s="125">
        <v>25000</v>
      </c>
      <c r="E18" s="115">
        <f t="shared" si="3"/>
        <v>-1336</v>
      </c>
      <c r="F18" s="116">
        <f t="shared" si="0"/>
        <v>-5.3440000000000003</v>
      </c>
      <c r="G18" s="125">
        <f>C18+[1]收支餘絀!$G18</f>
        <v>233170</v>
      </c>
      <c r="H18" s="125">
        <f>D18+[1]收支餘絀!$H18</f>
        <v>225000</v>
      </c>
      <c r="I18" s="115">
        <f t="shared" si="1"/>
        <v>8170</v>
      </c>
      <c r="J18" s="117">
        <f t="shared" si="2"/>
        <v>3.6311111111111112</v>
      </c>
      <c r="K18" s="51"/>
    </row>
    <row r="19" spans="1:11" s="120" customFormat="1" ht="26.1" hidden="1" customHeight="1">
      <c r="A19" s="123" t="s">
        <v>339</v>
      </c>
      <c r="B19" s="124">
        <v>150000</v>
      </c>
      <c r="C19" s="127">
        <v>0</v>
      </c>
      <c r="D19" s="125">
        <v>10000</v>
      </c>
      <c r="E19" s="115">
        <f t="shared" si="3"/>
        <v>-10000</v>
      </c>
      <c r="F19" s="116">
        <f t="shared" si="0"/>
        <v>-100</v>
      </c>
      <c r="G19" s="125">
        <f>C19+[1]收支餘絀!$G19</f>
        <v>49071</v>
      </c>
      <c r="H19" s="125">
        <f>D19+[1]收支餘絀!$H19</f>
        <v>120000</v>
      </c>
      <c r="I19" s="115">
        <f t="shared" si="1"/>
        <v>-70929</v>
      </c>
      <c r="J19" s="117">
        <f t="shared" si="2"/>
        <v>-59.107500000000002</v>
      </c>
      <c r="K19" s="51"/>
    </row>
    <row r="20" spans="1:11" s="51" customFormat="1" ht="26.1" hidden="1" customHeight="1">
      <c r="A20" s="121" t="s">
        <v>340</v>
      </c>
      <c r="B20" s="122">
        <f>SUM(B21:B23)</f>
        <v>19808000</v>
      </c>
      <c r="C20" s="122">
        <f>SUM(C21:C23)</f>
        <v>2183310</v>
      </c>
      <c r="D20" s="122">
        <f>SUM(D21:D23)</f>
        <v>867000</v>
      </c>
      <c r="E20" s="115">
        <f t="shared" si="3"/>
        <v>1316310</v>
      </c>
      <c r="F20" s="116">
        <f t="shared" si="0"/>
        <v>151.82352941176472</v>
      </c>
      <c r="G20" s="122">
        <f>SUM(G21:G23)</f>
        <v>10577528</v>
      </c>
      <c r="H20" s="122">
        <f>SUM(H21:H23)</f>
        <v>14957000</v>
      </c>
      <c r="I20" s="115">
        <f t="shared" si="1"/>
        <v>-4379472</v>
      </c>
      <c r="J20" s="117">
        <f t="shared" si="2"/>
        <v>-29.280417195961757</v>
      </c>
    </row>
    <row r="21" spans="1:11" s="120" customFormat="1" ht="26.1" hidden="1" customHeight="1">
      <c r="A21" s="123" t="s">
        <v>341</v>
      </c>
      <c r="B21" s="124">
        <v>12967000</v>
      </c>
      <c r="C21" s="127">
        <v>1750350</v>
      </c>
      <c r="D21" s="125">
        <v>291000</v>
      </c>
      <c r="E21" s="115">
        <f t="shared" si="3"/>
        <v>1459350</v>
      </c>
      <c r="F21" s="116">
        <f t="shared" si="0"/>
        <v>501.49484536082474</v>
      </c>
      <c r="G21" s="125">
        <f>C21+[1]收支餘絀!$G21</f>
        <v>7300071</v>
      </c>
      <c r="H21" s="125">
        <f>D21+[1]收支餘絀!$H21</f>
        <v>9706000</v>
      </c>
      <c r="I21" s="115">
        <f t="shared" si="1"/>
        <v>-2405929</v>
      </c>
      <c r="J21" s="117">
        <f t="shared" si="2"/>
        <v>-24.788058932618998</v>
      </c>
      <c r="K21" s="51"/>
    </row>
    <row r="22" spans="1:11" s="120" customFormat="1" ht="26.1" hidden="1" customHeight="1">
      <c r="A22" s="123" t="s">
        <v>342</v>
      </c>
      <c r="B22" s="124">
        <v>2100000</v>
      </c>
      <c r="C22" s="127">
        <v>157649</v>
      </c>
      <c r="D22" s="125">
        <v>183000</v>
      </c>
      <c r="E22" s="115">
        <f t="shared" si="3"/>
        <v>-25351</v>
      </c>
      <c r="F22" s="116">
        <f t="shared" si="0"/>
        <v>-13.853005464480875</v>
      </c>
      <c r="G22" s="125">
        <f>C22+[1]收支餘絀!$G22</f>
        <v>1029078</v>
      </c>
      <c r="H22" s="125">
        <f>D22+[1]收支餘絀!$H22</f>
        <v>1714000</v>
      </c>
      <c r="I22" s="115">
        <f t="shared" si="1"/>
        <v>-684922</v>
      </c>
      <c r="J22" s="117">
        <f t="shared" si="2"/>
        <v>-39.960443407234543</v>
      </c>
      <c r="K22" s="51"/>
    </row>
    <row r="23" spans="1:11" s="120" customFormat="1" ht="26.1" hidden="1" customHeight="1">
      <c r="A23" s="123" t="s">
        <v>343</v>
      </c>
      <c r="B23" s="124">
        <v>4741000</v>
      </c>
      <c r="C23" s="127">
        <v>275311</v>
      </c>
      <c r="D23" s="125">
        <v>393000</v>
      </c>
      <c r="E23" s="115">
        <f t="shared" si="3"/>
        <v>-117689</v>
      </c>
      <c r="F23" s="116">
        <f t="shared" si="0"/>
        <v>-29.946310432569973</v>
      </c>
      <c r="G23" s="125">
        <f>C23+[1]收支餘絀!$G23</f>
        <v>2248379</v>
      </c>
      <c r="H23" s="125">
        <f>D23+[1]收支餘絀!$H23</f>
        <v>3537000</v>
      </c>
      <c r="I23" s="115">
        <f t="shared" si="1"/>
        <v>-1288621</v>
      </c>
      <c r="J23" s="117">
        <f t="shared" si="2"/>
        <v>-36.432598247102064</v>
      </c>
      <c r="K23" s="51"/>
    </row>
    <row r="24" spans="1:11" s="51" customFormat="1" ht="26.1" hidden="1" customHeight="1">
      <c r="A24" s="121" t="s">
        <v>344</v>
      </c>
      <c r="B24" s="122">
        <f>SUM(B25:B27)</f>
        <v>6062000</v>
      </c>
      <c r="C24" s="122">
        <f>SUM(C25:C27)</f>
        <v>92158</v>
      </c>
      <c r="D24" s="122">
        <f>SUM(D25:D27)</f>
        <v>93000</v>
      </c>
      <c r="E24" s="115">
        <f t="shared" si="3"/>
        <v>-842</v>
      </c>
      <c r="F24" s="116">
        <f t="shared" si="0"/>
        <v>-0.90537634408602163</v>
      </c>
      <c r="G24" s="122">
        <f>SUM(G25:G27)</f>
        <v>3335146</v>
      </c>
      <c r="H24" s="122">
        <f>SUM(H25:H27)</f>
        <v>3779000</v>
      </c>
      <c r="I24" s="115">
        <f t="shared" si="1"/>
        <v>-443854</v>
      </c>
      <c r="J24" s="117">
        <f t="shared" si="2"/>
        <v>-11.745276528182059</v>
      </c>
    </row>
    <row r="25" spans="1:11" s="120" customFormat="1" ht="26.1" hidden="1" customHeight="1">
      <c r="A25" s="123" t="s">
        <v>345</v>
      </c>
      <c r="B25" s="124">
        <v>5011000</v>
      </c>
      <c r="C25" s="127">
        <v>79500</v>
      </c>
      <c r="D25" s="125">
        <v>61000</v>
      </c>
      <c r="E25" s="115">
        <f t="shared" si="3"/>
        <v>18500</v>
      </c>
      <c r="F25" s="116">
        <f t="shared" si="0"/>
        <v>30.327868852459016</v>
      </c>
      <c r="G25" s="125">
        <f>C25+[1]收支餘絀!$G25</f>
        <v>2858268</v>
      </c>
      <c r="H25" s="125">
        <f>D25+[1]收支餘絀!$H25</f>
        <v>3029000</v>
      </c>
      <c r="I25" s="115">
        <f t="shared" si="1"/>
        <v>-170732</v>
      </c>
      <c r="J25" s="117">
        <f t="shared" si="2"/>
        <v>-5.636579729283592</v>
      </c>
      <c r="K25" s="51"/>
    </row>
    <row r="26" spans="1:11" s="120" customFormat="1" ht="26.1" hidden="1" customHeight="1">
      <c r="A26" s="123" t="s">
        <v>346</v>
      </c>
      <c r="B26" s="124">
        <v>1021000</v>
      </c>
      <c r="C26" s="127">
        <v>10658</v>
      </c>
      <c r="D26" s="125">
        <v>32000</v>
      </c>
      <c r="E26" s="115">
        <f t="shared" si="3"/>
        <v>-21342</v>
      </c>
      <c r="F26" s="116">
        <f t="shared" si="0"/>
        <v>-66.693749999999994</v>
      </c>
      <c r="G26" s="125">
        <f>C26+[1]收支餘絀!$G26</f>
        <v>455358</v>
      </c>
      <c r="H26" s="125">
        <f>D26+[1]收支餘絀!$H26</f>
        <v>720000</v>
      </c>
      <c r="I26" s="115">
        <f t="shared" si="1"/>
        <v>-264642</v>
      </c>
      <c r="J26" s="117">
        <f t="shared" si="2"/>
        <v>-36.755833333333335</v>
      </c>
      <c r="K26" s="51"/>
    </row>
    <row r="27" spans="1:11" s="120" customFormat="1" ht="26.1" hidden="1" customHeight="1">
      <c r="A27" s="123" t="s">
        <v>347</v>
      </c>
      <c r="B27" s="124">
        <v>30000</v>
      </c>
      <c r="C27" s="127">
        <v>2000</v>
      </c>
      <c r="D27" s="125">
        <v>0</v>
      </c>
      <c r="E27" s="115">
        <f t="shared" si="3"/>
        <v>2000</v>
      </c>
      <c r="F27" s="116">
        <f t="shared" si="0"/>
        <v>0</v>
      </c>
      <c r="G27" s="125">
        <f>C27+[1]收支餘絀!$G27</f>
        <v>21520</v>
      </c>
      <c r="H27" s="125">
        <f>D27+[1]收支餘絀!$H27</f>
        <v>30000</v>
      </c>
      <c r="I27" s="115">
        <f t="shared" si="1"/>
        <v>-8480</v>
      </c>
      <c r="J27" s="117">
        <f t="shared" si="2"/>
        <v>-28.266666666666669</v>
      </c>
      <c r="K27" s="51"/>
    </row>
    <row r="28" spans="1:11" s="51" customFormat="1" ht="26.1" hidden="1" customHeight="1">
      <c r="A28" s="121" t="s">
        <v>348</v>
      </c>
      <c r="B28" s="122">
        <f>SUM(B29:B31)</f>
        <v>10131000</v>
      </c>
      <c r="C28" s="122">
        <f>SUM(C29:C31)</f>
        <v>128528</v>
      </c>
      <c r="D28" s="122">
        <f>SUM(D29:D31)</f>
        <v>1073000</v>
      </c>
      <c r="E28" s="115">
        <f t="shared" si="3"/>
        <v>-944472</v>
      </c>
      <c r="F28" s="116">
        <f t="shared" si="0"/>
        <v>-88.02162162162162</v>
      </c>
      <c r="G28" s="122">
        <f>SUM(G29:G31)</f>
        <v>5643468</v>
      </c>
      <c r="H28" s="122">
        <f>SUM(H29:H31)</f>
        <v>8726000</v>
      </c>
      <c r="I28" s="115">
        <f t="shared" si="1"/>
        <v>-3082532</v>
      </c>
      <c r="J28" s="117">
        <f t="shared" si="2"/>
        <v>-35.325830850332338</v>
      </c>
    </row>
    <row r="29" spans="1:11" s="120" customFormat="1" ht="26.1" hidden="1" customHeight="1">
      <c r="A29" s="123" t="s">
        <v>349</v>
      </c>
      <c r="B29" s="124">
        <v>7996000</v>
      </c>
      <c r="C29" s="127">
        <v>109852</v>
      </c>
      <c r="D29" s="125">
        <v>950000</v>
      </c>
      <c r="E29" s="115">
        <f t="shared" si="3"/>
        <v>-840148</v>
      </c>
      <c r="F29" s="116">
        <f t="shared" si="0"/>
        <v>-88.43663157894737</v>
      </c>
      <c r="G29" s="125">
        <f>C29+[1]收支餘絀!$G29</f>
        <v>4817720</v>
      </c>
      <c r="H29" s="125">
        <f>D29+[1]收支餘絀!$H29</f>
        <v>6936000</v>
      </c>
      <c r="I29" s="115">
        <f t="shared" si="1"/>
        <v>-2118280</v>
      </c>
      <c r="J29" s="117">
        <f t="shared" si="2"/>
        <v>-30.540369088811996</v>
      </c>
      <c r="K29" s="51"/>
    </row>
    <row r="30" spans="1:11" s="120" customFormat="1" ht="26.1" hidden="1" customHeight="1">
      <c r="A30" s="123" t="s">
        <v>350</v>
      </c>
      <c r="B30" s="124">
        <v>935000</v>
      </c>
      <c r="C30" s="127">
        <v>18676</v>
      </c>
      <c r="D30" s="125">
        <v>63000</v>
      </c>
      <c r="E30" s="115">
        <f t="shared" si="3"/>
        <v>-44324</v>
      </c>
      <c r="F30" s="116">
        <f t="shared" si="0"/>
        <v>-70.355555555555554</v>
      </c>
      <c r="G30" s="125">
        <f>C30+[1]收支餘絀!$G30</f>
        <v>256983</v>
      </c>
      <c r="H30" s="125">
        <f>D30+[1]收支餘絀!$H30</f>
        <v>760000</v>
      </c>
      <c r="I30" s="115">
        <f t="shared" si="1"/>
        <v>-503017</v>
      </c>
      <c r="J30" s="117">
        <f t="shared" si="2"/>
        <v>-66.186447368421057</v>
      </c>
      <c r="K30" s="51"/>
    </row>
    <row r="31" spans="1:11" s="120" customFormat="1" ht="26.1" hidden="1" customHeight="1">
      <c r="A31" s="123" t="s">
        <v>351</v>
      </c>
      <c r="B31" s="124">
        <v>1200000</v>
      </c>
      <c r="C31" s="127">
        <v>0</v>
      </c>
      <c r="D31" s="125">
        <v>60000</v>
      </c>
      <c r="E31" s="115">
        <f t="shared" si="3"/>
        <v>-60000</v>
      </c>
      <c r="F31" s="116">
        <f t="shared" si="0"/>
        <v>-100</v>
      </c>
      <c r="G31" s="125">
        <f>C31+[1]收支餘絀!$G31</f>
        <v>568765</v>
      </c>
      <c r="H31" s="125">
        <f>D31+[1]收支餘絀!$H31</f>
        <v>1030000</v>
      </c>
      <c r="I31" s="115">
        <f t="shared" si="1"/>
        <v>-461235</v>
      </c>
      <c r="J31" s="117">
        <f t="shared" si="2"/>
        <v>-44.780097087378643</v>
      </c>
      <c r="K31" s="51"/>
    </row>
    <row r="32" spans="1:11" s="51" customFormat="1" ht="26.1" hidden="1" customHeight="1">
      <c r="A32" s="121" t="s">
        <v>352</v>
      </c>
      <c r="B32" s="122">
        <f>SUM(B33:B37)</f>
        <v>13978000</v>
      </c>
      <c r="C32" s="122">
        <f>SUM(C33:C37)</f>
        <v>290631</v>
      </c>
      <c r="D32" s="122">
        <f>SUM(D33:D37)</f>
        <v>320000</v>
      </c>
      <c r="E32" s="115">
        <f t="shared" si="3"/>
        <v>-29369</v>
      </c>
      <c r="F32" s="116">
        <f t="shared" si="0"/>
        <v>-9.1778124999999999</v>
      </c>
      <c r="G32" s="122">
        <f>SUM(G33:G37)</f>
        <v>9179375</v>
      </c>
      <c r="H32" s="122">
        <f>SUM(H33:H37)</f>
        <v>10351000</v>
      </c>
      <c r="I32" s="115">
        <f t="shared" si="1"/>
        <v>-1171625</v>
      </c>
      <c r="J32" s="117">
        <f t="shared" si="2"/>
        <v>-11.318954690368081</v>
      </c>
    </row>
    <row r="33" spans="1:11" s="120" customFormat="1" ht="26.1" hidden="1" customHeight="1">
      <c r="A33" s="123" t="s">
        <v>353</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354</v>
      </c>
      <c r="B34" s="124">
        <v>4800000</v>
      </c>
      <c r="C34" s="124">
        <v>77146</v>
      </c>
      <c r="D34" s="125">
        <v>70000</v>
      </c>
      <c r="E34" s="115">
        <f t="shared" si="3"/>
        <v>7146</v>
      </c>
      <c r="F34" s="116">
        <f t="shared" si="0"/>
        <v>10.208571428571428</v>
      </c>
      <c r="G34" s="125">
        <f>C34+[1]收支餘絀!$G34</f>
        <v>2043695</v>
      </c>
      <c r="H34" s="125">
        <f>D34+[1]收支餘絀!$H34</f>
        <v>2990000</v>
      </c>
      <c r="I34" s="115">
        <f t="shared" si="1"/>
        <v>-946305</v>
      </c>
      <c r="J34" s="117">
        <f t="shared" si="2"/>
        <v>-31.648996655518395</v>
      </c>
      <c r="K34" s="51"/>
    </row>
    <row r="35" spans="1:11" s="120" customFormat="1" ht="26.1" hidden="1" customHeight="1">
      <c r="A35" s="123" t="s">
        <v>355</v>
      </c>
      <c r="B35" s="124">
        <v>8758000</v>
      </c>
      <c r="C35" s="127">
        <v>98893</v>
      </c>
      <c r="D35" s="125">
        <v>250000</v>
      </c>
      <c r="E35" s="115">
        <f t="shared" si="3"/>
        <v>-151107</v>
      </c>
      <c r="F35" s="116">
        <f t="shared" si="0"/>
        <v>-60.442799999999998</v>
      </c>
      <c r="G35" s="125">
        <f>C35+[1]收支餘絀!$G35</f>
        <v>6683074</v>
      </c>
      <c r="H35" s="125">
        <f>D35+[1]收支餘絀!$H35</f>
        <v>7261000</v>
      </c>
      <c r="I35" s="115">
        <f t="shared" si="1"/>
        <v>-577926</v>
      </c>
      <c r="J35" s="117">
        <f t="shared" si="2"/>
        <v>-7.9593168984988294</v>
      </c>
      <c r="K35" s="51"/>
    </row>
    <row r="36" spans="1:11" s="120" customFormat="1" ht="26.1" hidden="1" customHeight="1">
      <c r="A36" s="123" t="s">
        <v>356</v>
      </c>
      <c r="B36" s="124">
        <v>160000</v>
      </c>
      <c r="C36" s="127">
        <v>35100</v>
      </c>
      <c r="D36" s="125">
        <v>0</v>
      </c>
      <c r="E36" s="115">
        <f t="shared" si="3"/>
        <v>35100</v>
      </c>
      <c r="F36" s="116">
        <f t="shared" si="0"/>
        <v>0</v>
      </c>
      <c r="G36" s="125">
        <f>C36+[1]收支餘絀!$G36</f>
        <v>80743</v>
      </c>
      <c r="H36" s="125">
        <f>D36+[1]收支餘絀!$H36</f>
        <v>40000</v>
      </c>
      <c r="I36" s="115">
        <f t="shared" si="1"/>
        <v>40743</v>
      </c>
      <c r="J36" s="117">
        <f t="shared" si="2"/>
        <v>101.8575</v>
      </c>
      <c r="K36" s="51"/>
    </row>
    <row r="37" spans="1:11" s="120" customFormat="1" ht="26.1" hidden="1" customHeight="1">
      <c r="A37" s="123" t="s">
        <v>357</v>
      </c>
      <c r="B37" s="124">
        <v>260000</v>
      </c>
      <c r="C37" s="127">
        <v>79492</v>
      </c>
      <c r="D37" s="125">
        <v>0</v>
      </c>
      <c r="E37" s="115">
        <f t="shared" si="3"/>
        <v>79492</v>
      </c>
      <c r="F37" s="116">
        <f t="shared" si="0"/>
        <v>0</v>
      </c>
      <c r="G37" s="125">
        <f>C37+[1]收支餘絀!$G37</f>
        <v>371863</v>
      </c>
      <c r="H37" s="125">
        <f>D37+[1]收支餘絀!$H37</f>
        <v>60000</v>
      </c>
      <c r="I37" s="115">
        <f t="shared" si="1"/>
        <v>311863</v>
      </c>
      <c r="J37" s="117">
        <f t="shared" si="2"/>
        <v>519.77166666666665</v>
      </c>
      <c r="K37" s="51"/>
    </row>
    <row r="38" spans="1:11" s="51" customFormat="1" ht="26.1" hidden="1" customHeight="1">
      <c r="A38" s="121" t="s">
        <v>358</v>
      </c>
      <c r="B38" s="122">
        <f>SUM(B39:B42)</f>
        <v>143000</v>
      </c>
      <c r="C38" s="122">
        <f>SUM(C39:C42)</f>
        <v>70870</v>
      </c>
      <c r="D38" s="122">
        <f>SUM(D39:D42)</f>
        <v>0</v>
      </c>
      <c r="E38" s="115">
        <f t="shared" si="3"/>
        <v>70870</v>
      </c>
      <c r="F38" s="116">
        <f t="shared" si="0"/>
        <v>0</v>
      </c>
      <c r="G38" s="114">
        <f>SUM(G39:G42)</f>
        <v>95914</v>
      </c>
      <c r="H38" s="114">
        <f>SUM(H39:H42)</f>
        <v>134000</v>
      </c>
      <c r="I38" s="115">
        <f t="shared" si="1"/>
        <v>-38086</v>
      </c>
      <c r="J38" s="117">
        <f t="shared" si="2"/>
        <v>-28.422388059701493</v>
      </c>
    </row>
    <row r="39" spans="1:11" s="120" customFormat="1" ht="26.1" hidden="1" customHeight="1">
      <c r="A39" s="123" t="s">
        <v>359</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360</v>
      </c>
      <c r="B40" s="124">
        <v>11000</v>
      </c>
      <c r="C40" s="124">
        <v>0</v>
      </c>
      <c r="D40" s="125">
        <v>0</v>
      </c>
      <c r="E40" s="115">
        <f t="shared" si="3"/>
        <v>0</v>
      </c>
      <c r="F40" s="116">
        <f t="shared" si="0"/>
        <v>0</v>
      </c>
      <c r="G40" s="125">
        <f>C40+[1]收支餘絀!$G40</f>
        <v>3850</v>
      </c>
      <c r="H40" s="125">
        <f>D40+[1]收支餘絀!$H40</f>
        <v>7000</v>
      </c>
      <c r="I40" s="115">
        <f t="shared" si="1"/>
        <v>-3150</v>
      </c>
      <c r="J40" s="117">
        <f t="shared" si="2"/>
        <v>-45</v>
      </c>
      <c r="K40" s="51"/>
    </row>
    <row r="41" spans="1:11" s="120" customFormat="1" ht="26.1" hidden="1" customHeight="1">
      <c r="A41" s="123" t="s">
        <v>361</v>
      </c>
      <c r="B41" s="124">
        <v>132000</v>
      </c>
      <c r="C41" s="124">
        <v>70870</v>
      </c>
      <c r="D41" s="125">
        <v>0</v>
      </c>
      <c r="E41" s="115">
        <f t="shared" si="3"/>
        <v>70870</v>
      </c>
      <c r="F41" s="116">
        <f t="shared" si="0"/>
        <v>0</v>
      </c>
      <c r="G41" s="125">
        <f>C41+[1]收支餘絀!$G41</f>
        <v>92064</v>
      </c>
      <c r="H41" s="125">
        <f>D41+[1]收支餘絀!$H41</f>
        <v>127000</v>
      </c>
      <c r="I41" s="115">
        <f t="shared" si="1"/>
        <v>-34936</v>
      </c>
      <c r="J41" s="117">
        <f t="shared" si="2"/>
        <v>-27.508661417322834</v>
      </c>
      <c r="K41" s="51"/>
    </row>
    <row r="42" spans="1:11" s="120" customFormat="1" ht="26.1" hidden="1" customHeight="1">
      <c r="A42" s="123" t="s">
        <v>362</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363</v>
      </c>
      <c r="B43" s="122">
        <f>SUM(B44:B47)</f>
        <v>115071000</v>
      </c>
      <c r="C43" s="122">
        <f>SUM(C44:C47)</f>
        <v>8744988</v>
      </c>
      <c r="D43" s="122">
        <f>SUM(D44:D47)</f>
        <v>3884000</v>
      </c>
      <c r="E43" s="115">
        <f t="shared" si="3"/>
        <v>4860988</v>
      </c>
      <c r="F43" s="116">
        <f t="shared" si="0"/>
        <v>125.15417095777548</v>
      </c>
      <c r="G43" s="122">
        <f>SUM(G44:G47)</f>
        <v>64504099</v>
      </c>
      <c r="H43" s="122">
        <f>SUM(H44:H47)</f>
        <v>91144000</v>
      </c>
      <c r="I43" s="115">
        <f t="shared" si="1"/>
        <v>-26639901</v>
      </c>
      <c r="J43" s="117">
        <f t="shared" si="2"/>
        <v>-29.228365004827527</v>
      </c>
    </row>
    <row r="44" spans="1:11" s="120" customFormat="1" ht="26.1" hidden="1" customHeight="1">
      <c r="A44" s="123" t="s">
        <v>364</v>
      </c>
      <c r="B44" s="124">
        <v>6598000</v>
      </c>
      <c r="C44" s="172">
        <v>2107323</v>
      </c>
      <c r="D44" s="125">
        <v>123000</v>
      </c>
      <c r="E44" s="115">
        <f t="shared" si="3"/>
        <v>1984323</v>
      </c>
      <c r="F44" s="116">
        <f t="shared" si="0"/>
        <v>1613.2707317073168</v>
      </c>
      <c r="G44" s="125">
        <f>C44+[1]收支餘絀!$G44</f>
        <v>4284900</v>
      </c>
      <c r="H44" s="125">
        <f>D44+[1]收支餘絀!$H44</f>
        <v>5169000</v>
      </c>
      <c r="I44" s="115">
        <f t="shared" si="1"/>
        <v>-884100</v>
      </c>
      <c r="J44" s="117">
        <f t="shared" si="2"/>
        <v>-17.103888566453858</v>
      </c>
      <c r="K44" s="51"/>
    </row>
    <row r="45" spans="1:11" s="120" customFormat="1" ht="26.1" hidden="1" customHeight="1">
      <c r="A45" s="123" t="s">
        <v>365</v>
      </c>
      <c r="B45" s="124">
        <v>23117000</v>
      </c>
      <c r="C45" s="127">
        <v>1752088</v>
      </c>
      <c r="D45" s="125">
        <v>106000</v>
      </c>
      <c r="E45" s="115">
        <f t="shared" si="3"/>
        <v>1646088</v>
      </c>
      <c r="F45" s="116">
        <f t="shared" si="0"/>
        <v>1552.9132075471698</v>
      </c>
      <c r="G45" s="125">
        <f>C45+[1]收支餘絀!$G45</f>
        <v>14896127</v>
      </c>
      <c r="H45" s="125">
        <f>D45+[1]收支餘絀!$H45</f>
        <v>19087000</v>
      </c>
      <c r="I45" s="115">
        <f t="shared" si="1"/>
        <v>-4190873</v>
      </c>
      <c r="J45" s="117">
        <f t="shared" si="2"/>
        <v>-21.956687797977679</v>
      </c>
      <c r="K45" s="51"/>
    </row>
    <row r="46" spans="1:11" s="120" customFormat="1" ht="26.1" hidden="1" customHeight="1">
      <c r="A46" s="123" t="s">
        <v>366</v>
      </c>
      <c r="B46" s="124">
        <v>18126000</v>
      </c>
      <c r="C46" s="127">
        <v>824986</v>
      </c>
      <c r="D46" s="125">
        <v>630000</v>
      </c>
      <c r="E46" s="115">
        <f t="shared" si="3"/>
        <v>194986</v>
      </c>
      <c r="F46" s="116">
        <f t="shared" si="0"/>
        <v>30.950158730158726</v>
      </c>
      <c r="G46" s="125">
        <f>C46+[1]收支餘絀!$G46</f>
        <v>9091956</v>
      </c>
      <c r="H46" s="125">
        <f>D46+[1]收支餘絀!$H46</f>
        <v>13378000</v>
      </c>
      <c r="I46" s="115">
        <f t="shared" si="1"/>
        <v>-4286044</v>
      </c>
      <c r="J46" s="117">
        <f t="shared" si="2"/>
        <v>-32.038002690985202</v>
      </c>
      <c r="K46" s="51"/>
    </row>
    <row r="47" spans="1:11" s="120" customFormat="1" ht="26.1" hidden="1" customHeight="1">
      <c r="A47" s="123" t="s">
        <v>367</v>
      </c>
      <c r="B47" s="124">
        <v>67230000</v>
      </c>
      <c r="C47" s="127">
        <v>4060591</v>
      </c>
      <c r="D47" s="125">
        <v>3025000</v>
      </c>
      <c r="E47" s="115">
        <f t="shared" si="3"/>
        <v>1035591</v>
      </c>
      <c r="F47" s="116">
        <f t="shared" si="0"/>
        <v>34.2344132231405</v>
      </c>
      <c r="G47" s="125">
        <f>C47+[1]收支餘絀!$G47</f>
        <v>36231116</v>
      </c>
      <c r="H47" s="125">
        <f>D47+[1]收支餘絀!$H47</f>
        <v>53510000</v>
      </c>
      <c r="I47" s="115">
        <f t="shared" si="1"/>
        <v>-17278884</v>
      </c>
      <c r="J47" s="117">
        <f t="shared" si="2"/>
        <v>-32.290943748831999</v>
      </c>
      <c r="K47" s="51"/>
    </row>
    <row r="48" spans="1:11" s="51" customFormat="1" ht="26.1" hidden="1" customHeight="1">
      <c r="A48" s="121" t="s">
        <v>368</v>
      </c>
      <c r="B48" s="122">
        <f>SUM(B49:B57)</f>
        <v>373497000</v>
      </c>
      <c r="C48" s="122">
        <f>SUM(C49:C57)</f>
        <v>12307244</v>
      </c>
      <c r="D48" s="122">
        <f>SUM(D49:D57)</f>
        <v>18327000</v>
      </c>
      <c r="E48" s="115">
        <f t="shared" si="3"/>
        <v>-6019756</v>
      </c>
      <c r="F48" s="116">
        <f t="shared" si="0"/>
        <v>-32.846379658427452</v>
      </c>
      <c r="G48" s="122">
        <f>SUM(G49:G57)</f>
        <v>266742237</v>
      </c>
      <c r="H48" s="122">
        <f>SUM(H49:H57)</f>
        <v>273890000</v>
      </c>
      <c r="I48" s="115">
        <f t="shared" si="1"/>
        <v>-7147763</v>
      </c>
      <c r="J48" s="117">
        <f t="shared" si="2"/>
        <v>-2.6097203256781918</v>
      </c>
    </row>
    <row r="49" spans="1:11" s="120" customFormat="1" ht="26.1" hidden="1" customHeight="1">
      <c r="A49" s="123" t="s">
        <v>369</v>
      </c>
      <c r="B49" s="124">
        <v>99000</v>
      </c>
      <c r="C49" s="124">
        <v>0</v>
      </c>
      <c r="D49" s="125">
        <v>0</v>
      </c>
      <c r="E49" s="115">
        <f t="shared" si="3"/>
        <v>0</v>
      </c>
      <c r="F49" s="116">
        <f t="shared" si="0"/>
        <v>0</v>
      </c>
      <c r="G49" s="125">
        <f>C49+[1]收支餘絀!$G49</f>
        <v>17560</v>
      </c>
      <c r="H49" s="125">
        <f>D49+[1]收支餘絀!$H49</f>
        <v>75000</v>
      </c>
      <c r="I49" s="115">
        <f t="shared" si="1"/>
        <v>-57440</v>
      </c>
      <c r="J49" s="117">
        <f t="shared" si="2"/>
        <v>-76.586666666666673</v>
      </c>
      <c r="K49" s="51"/>
    </row>
    <row r="50" spans="1:11" s="120" customFormat="1" ht="25.5" hidden="1" customHeight="1">
      <c r="A50" s="123" t="s">
        <v>370</v>
      </c>
      <c r="B50" s="124">
        <v>21000</v>
      </c>
      <c r="C50" s="124">
        <v>0</v>
      </c>
      <c r="D50" s="125">
        <v>0</v>
      </c>
      <c r="E50" s="115">
        <f t="shared" si="3"/>
        <v>0</v>
      </c>
      <c r="F50" s="116">
        <f t="shared" si="0"/>
        <v>0</v>
      </c>
      <c r="G50" s="125">
        <f>C50+[1]收支餘絀!$G50</f>
        <v>0</v>
      </c>
      <c r="H50" s="125">
        <f>D50+[1]收支餘絀!$H50</f>
        <v>1000</v>
      </c>
      <c r="I50" s="115">
        <f t="shared" si="1"/>
        <v>-1000</v>
      </c>
      <c r="J50" s="117">
        <f t="shared" si="2"/>
        <v>-100</v>
      </c>
      <c r="K50" s="51"/>
    </row>
    <row r="51" spans="1:11" s="120" customFormat="1" ht="25.5" hidden="1" customHeight="1">
      <c r="A51" s="123" t="s">
        <v>371</v>
      </c>
      <c r="B51" s="124">
        <v>0</v>
      </c>
      <c r="C51" s="124">
        <v>0</v>
      </c>
      <c r="D51" s="125">
        <v>0</v>
      </c>
      <c r="E51" s="115">
        <f t="shared" si="3"/>
        <v>0</v>
      </c>
      <c r="F51" s="116">
        <f t="shared" si="0"/>
        <v>0</v>
      </c>
      <c r="G51" s="125">
        <f>C51+[1]收支餘絀!$G51</f>
        <v>150080</v>
      </c>
      <c r="H51" s="125">
        <f>D51+[1]收支餘絀!$H51</f>
        <v>0</v>
      </c>
      <c r="I51" s="115">
        <f t="shared" si="1"/>
        <v>150080</v>
      </c>
      <c r="J51" s="117">
        <f t="shared" si="2"/>
        <v>0</v>
      </c>
      <c r="K51" s="51"/>
    </row>
    <row r="52" spans="1:11" s="120" customFormat="1" ht="26.1" hidden="1" customHeight="1">
      <c r="A52" s="123" t="s">
        <v>372</v>
      </c>
      <c r="B52" s="124">
        <v>2852000</v>
      </c>
      <c r="C52" s="127">
        <v>173304</v>
      </c>
      <c r="D52" s="125">
        <v>429000</v>
      </c>
      <c r="E52" s="115">
        <f t="shared" si="3"/>
        <v>-255696</v>
      </c>
      <c r="F52" s="116">
        <f t="shared" si="0"/>
        <v>-59.602797202797198</v>
      </c>
      <c r="G52" s="125">
        <f>C52+[1]收支餘絀!$G52</f>
        <v>1349192</v>
      </c>
      <c r="H52" s="125">
        <f>D52+[1]收支餘絀!$H52</f>
        <v>2239000</v>
      </c>
      <c r="I52" s="115">
        <f t="shared" si="1"/>
        <v>-889808</v>
      </c>
      <c r="J52" s="117">
        <f t="shared" si="2"/>
        <v>-39.741313086199199</v>
      </c>
      <c r="K52" s="51"/>
    </row>
    <row r="53" spans="1:11" s="120" customFormat="1" ht="25.5" hidden="1" customHeight="1">
      <c r="A53" s="123" t="s">
        <v>373</v>
      </c>
      <c r="B53" s="124">
        <v>600000</v>
      </c>
      <c r="C53" s="124">
        <v>0</v>
      </c>
      <c r="D53" s="125">
        <v>20000</v>
      </c>
      <c r="E53" s="115">
        <f t="shared" si="3"/>
        <v>-20000</v>
      </c>
      <c r="F53" s="116">
        <f t="shared" si="0"/>
        <v>-100</v>
      </c>
      <c r="G53" s="125">
        <f>C53+[1]收支餘絀!$G53</f>
        <v>148000</v>
      </c>
      <c r="H53" s="125">
        <f>D53+[1]收支餘絀!$H53</f>
        <v>460000</v>
      </c>
      <c r="I53" s="115">
        <f t="shared" si="1"/>
        <v>-312000</v>
      </c>
      <c r="J53" s="117">
        <f t="shared" si="2"/>
        <v>-67.826086956521735</v>
      </c>
      <c r="K53" s="51"/>
    </row>
    <row r="54" spans="1:11" s="120" customFormat="1" ht="26.1" hidden="1" customHeight="1">
      <c r="A54" s="123" t="s">
        <v>374</v>
      </c>
      <c r="B54" s="124">
        <v>1132000</v>
      </c>
      <c r="C54" s="124">
        <v>0</v>
      </c>
      <c r="D54" s="125">
        <v>0</v>
      </c>
      <c r="E54" s="115">
        <f t="shared" si="3"/>
        <v>0</v>
      </c>
      <c r="F54" s="116">
        <f t="shared" si="0"/>
        <v>0</v>
      </c>
      <c r="G54" s="125">
        <f>C54+[1]收支餘絀!$G54</f>
        <v>333908</v>
      </c>
      <c r="H54" s="125">
        <f>D54+[1]收支餘絀!$H54</f>
        <v>600000</v>
      </c>
      <c r="I54" s="115">
        <f t="shared" si="1"/>
        <v>-266092</v>
      </c>
      <c r="J54" s="117">
        <f t="shared" si="2"/>
        <v>-44.348666666666666</v>
      </c>
      <c r="K54" s="51"/>
    </row>
    <row r="55" spans="1:11" s="120" customFormat="1" ht="26.1" hidden="1" customHeight="1">
      <c r="A55" s="123" t="s">
        <v>375</v>
      </c>
      <c r="B55" s="124">
        <v>352043000</v>
      </c>
      <c r="C55" s="127">
        <v>11698256</v>
      </c>
      <c r="D55" s="125">
        <v>16022000</v>
      </c>
      <c r="E55" s="115">
        <f t="shared" si="3"/>
        <v>-4323744</v>
      </c>
      <c r="F55" s="116">
        <f t="shared" si="0"/>
        <v>-26.9862938459618</v>
      </c>
      <c r="G55" s="125">
        <f>C55+[1]收支餘絀!$G55</f>
        <v>257965156</v>
      </c>
      <c r="H55" s="125">
        <f>D55+[1]收支餘絀!$H55</f>
        <v>261913000</v>
      </c>
      <c r="I55" s="115">
        <f t="shared" si="1"/>
        <v>-3947844</v>
      </c>
      <c r="J55" s="117">
        <f t="shared" si="2"/>
        <v>-1.5073112063929626</v>
      </c>
      <c r="K55" s="51"/>
    </row>
    <row r="56" spans="1:11" s="120" customFormat="1" ht="26.1" hidden="1" customHeight="1">
      <c r="A56" s="123" t="s">
        <v>376</v>
      </c>
      <c r="B56" s="124">
        <v>16750000</v>
      </c>
      <c r="C56" s="124">
        <v>435684</v>
      </c>
      <c r="D56" s="125">
        <v>1856000</v>
      </c>
      <c r="E56" s="115">
        <f t="shared" si="3"/>
        <v>-1420316</v>
      </c>
      <c r="F56" s="116">
        <f t="shared" si="0"/>
        <v>-76.525646551724137</v>
      </c>
      <c r="G56" s="125">
        <f>C56+[1]收支餘絀!$G56</f>
        <v>6774041</v>
      </c>
      <c r="H56" s="125">
        <f>D56+[1]收支餘絀!$H56</f>
        <v>8602000</v>
      </c>
      <c r="I56" s="115">
        <f t="shared" si="1"/>
        <v>-1827959</v>
      </c>
      <c r="J56" s="117">
        <f t="shared" si="2"/>
        <v>-21.250395256916995</v>
      </c>
      <c r="K56" s="51"/>
    </row>
    <row r="57" spans="1:11" s="120" customFormat="1" ht="26.1" hidden="1" customHeight="1">
      <c r="A57" s="123" t="s">
        <v>377</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378</v>
      </c>
      <c r="B58" s="122">
        <f>SUM(B59)</f>
        <v>300000</v>
      </c>
      <c r="C58" s="122">
        <f>SUM(C59)</f>
        <v>106000</v>
      </c>
      <c r="D58" s="122">
        <f>SUM(D59)</f>
        <v>0</v>
      </c>
      <c r="E58" s="115">
        <f t="shared" si="3"/>
        <v>106000</v>
      </c>
      <c r="F58" s="116">
        <f t="shared" si="0"/>
        <v>0</v>
      </c>
      <c r="G58" s="122">
        <f>SUM(G59)</f>
        <v>264227</v>
      </c>
      <c r="H58" s="122">
        <f>SUM(H59)</f>
        <v>250000</v>
      </c>
      <c r="I58" s="115">
        <f t="shared" si="1"/>
        <v>14227</v>
      </c>
      <c r="J58" s="117">
        <f t="shared" si="2"/>
        <v>5.6908000000000003</v>
      </c>
    </row>
    <row r="59" spans="1:11" s="120" customFormat="1" ht="26.1" hidden="1" customHeight="1">
      <c r="A59" s="123" t="s">
        <v>379</v>
      </c>
      <c r="B59" s="124">
        <v>300000</v>
      </c>
      <c r="C59" s="124">
        <v>106000</v>
      </c>
      <c r="D59" s="125">
        <v>0</v>
      </c>
      <c r="E59" s="115">
        <f t="shared" si="3"/>
        <v>106000</v>
      </c>
      <c r="F59" s="116">
        <f t="shared" si="0"/>
        <v>0</v>
      </c>
      <c r="G59" s="125">
        <f>C59+[1]收支餘絀!$G59</f>
        <v>264227</v>
      </c>
      <c r="H59" s="125">
        <f>D59+[1]收支餘絀!$H59</f>
        <v>250000</v>
      </c>
      <c r="I59" s="115">
        <f t="shared" si="1"/>
        <v>14227</v>
      </c>
      <c r="J59" s="117">
        <f t="shared" si="2"/>
        <v>5.6908000000000003</v>
      </c>
      <c r="K59" s="51"/>
    </row>
    <row r="60" spans="1:11" s="51" customFormat="1" ht="26.1" hidden="1" customHeight="1">
      <c r="A60" s="121" t="s">
        <v>380</v>
      </c>
      <c r="B60" s="122">
        <f>SUM(B61,B64)</f>
        <v>28077000</v>
      </c>
      <c r="C60" s="122">
        <f>SUM(C61,C64)</f>
        <v>1337576</v>
      </c>
      <c r="D60" s="122">
        <f>SUM(D61,D64)</f>
        <v>2551000</v>
      </c>
      <c r="E60" s="115">
        <f t="shared" si="3"/>
        <v>-1213424</v>
      </c>
      <c r="F60" s="116">
        <f t="shared" si="0"/>
        <v>-47.566601332810663</v>
      </c>
      <c r="G60" s="122">
        <f>SUM(G61,G64)</f>
        <v>13199272</v>
      </c>
      <c r="H60" s="122">
        <f>SUM(H61,H64)</f>
        <v>20983000</v>
      </c>
      <c r="I60" s="115">
        <f t="shared" si="1"/>
        <v>-7783728</v>
      </c>
      <c r="J60" s="117">
        <f t="shared" si="2"/>
        <v>-37.095401038936281</v>
      </c>
    </row>
    <row r="61" spans="1:11" s="51" customFormat="1" ht="26.1" hidden="1" customHeight="1">
      <c r="A61" s="121" t="s">
        <v>381</v>
      </c>
      <c r="B61" s="122">
        <f>SUM(B62:B63)</f>
        <v>1364000</v>
      </c>
      <c r="C61" s="122">
        <f>SUM(C62:C63)</f>
        <v>59298</v>
      </c>
      <c r="D61" s="122">
        <f>SUM(D62:D63)</f>
        <v>66000</v>
      </c>
      <c r="E61" s="115">
        <f t="shared" si="3"/>
        <v>-6702</v>
      </c>
      <c r="F61" s="116">
        <f t="shared" si="0"/>
        <v>-10.154545454545454</v>
      </c>
      <c r="G61" s="122">
        <f>SUM(G62:G63)</f>
        <v>752418</v>
      </c>
      <c r="H61" s="122">
        <f>SUM(H62:H63)</f>
        <v>1078000</v>
      </c>
      <c r="I61" s="115">
        <f t="shared" si="1"/>
        <v>-325582</v>
      </c>
      <c r="J61" s="117">
        <f t="shared" si="2"/>
        <v>-30.202411873840447</v>
      </c>
    </row>
    <row r="62" spans="1:11" s="120" customFormat="1" ht="26.1" hidden="1" customHeight="1">
      <c r="A62" s="123" t="s">
        <v>382</v>
      </c>
      <c r="B62" s="124">
        <v>150000</v>
      </c>
      <c r="C62" s="124">
        <v>7223</v>
      </c>
      <c r="D62" s="125">
        <v>30000</v>
      </c>
      <c r="E62" s="115">
        <f t="shared" si="3"/>
        <v>-22777</v>
      </c>
      <c r="F62" s="116">
        <f t="shared" si="0"/>
        <v>-75.923333333333332</v>
      </c>
      <c r="G62" s="125">
        <f>C62+[1]收支餘絀!$G62</f>
        <v>144406</v>
      </c>
      <c r="H62" s="125">
        <f>D62+[1]收支餘絀!$H62</f>
        <v>118000</v>
      </c>
      <c r="I62" s="115">
        <f t="shared" si="1"/>
        <v>26406</v>
      </c>
      <c r="J62" s="117">
        <f t="shared" si="2"/>
        <v>22.377966101694916</v>
      </c>
      <c r="K62" s="51"/>
    </row>
    <row r="63" spans="1:11" s="120" customFormat="1" ht="26.1" hidden="1" customHeight="1">
      <c r="A63" s="123" t="s">
        <v>383</v>
      </c>
      <c r="B63" s="124">
        <v>1214000</v>
      </c>
      <c r="C63" s="127">
        <v>52075</v>
      </c>
      <c r="D63" s="125">
        <v>36000</v>
      </c>
      <c r="E63" s="115">
        <f t="shared" si="3"/>
        <v>16075</v>
      </c>
      <c r="F63" s="116">
        <f t="shared" si="0"/>
        <v>44.652777777777779</v>
      </c>
      <c r="G63" s="125">
        <f>C63+[1]收支餘絀!$G63</f>
        <v>608012</v>
      </c>
      <c r="H63" s="125">
        <f>D63+[1]收支餘絀!$H63</f>
        <v>960000</v>
      </c>
      <c r="I63" s="115">
        <f t="shared" si="1"/>
        <v>-351988</v>
      </c>
      <c r="J63" s="117">
        <f t="shared" si="2"/>
        <v>-36.665416666666665</v>
      </c>
      <c r="K63" s="51"/>
    </row>
    <row r="64" spans="1:11" s="51" customFormat="1" ht="26.1" hidden="1" customHeight="1">
      <c r="A64" s="121" t="s">
        <v>384</v>
      </c>
      <c r="B64" s="122">
        <f>SUM(B65:B69)</f>
        <v>26713000</v>
      </c>
      <c r="C64" s="122">
        <f>SUM(C65:C69)</f>
        <v>1278278</v>
      </c>
      <c r="D64" s="122">
        <f>SUM(D65:D69)</f>
        <v>2485000</v>
      </c>
      <c r="E64" s="115">
        <f t="shared" si="3"/>
        <v>-1206722</v>
      </c>
      <c r="F64" s="116">
        <f t="shared" si="0"/>
        <v>-48.560241448692153</v>
      </c>
      <c r="G64" s="122">
        <f>SUM(G65:G69)</f>
        <v>12446854</v>
      </c>
      <c r="H64" s="122">
        <f>SUM(H65:H69)</f>
        <v>19905000</v>
      </c>
      <c r="I64" s="115">
        <f t="shared" si="1"/>
        <v>-7458146</v>
      </c>
      <c r="J64" s="117">
        <f t="shared" si="2"/>
        <v>-37.468706355187138</v>
      </c>
    </row>
    <row r="65" spans="1:11" s="120" customFormat="1" ht="26.1" hidden="1" customHeight="1">
      <c r="A65" s="123" t="s">
        <v>385</v>
      </c>
      <c r="B65" s="124">
        <v>12381000</v>
      </c>
      <c r="C65" s="127">
        <v>597202</v>
      </c>
      <c r="D65" s="125">
        <v>1334000</v>
      </c>
      <c r="E65" s="115">
        <f t="shared" si="3"/>
        <v>-736798</v>
      </c>
      <c r="F65" s="116">
        <f t="shared" si="0"/>
        <v>-55.23223388305847</v>
      </c>
      <c r="G65" s="125">
        <f>C65+[1]收支餘絀!$G65</f>
        <v>4579373</v>
      </c>
      <c r="H65" s="125">
        <f>D65+[1]收支餘絀!$H65</f>
        <v>8507000</v>
      </c>
      <c r="I65" s="115">
        <f t="shared" si="1"/>
        <v>-3927627</v>
      </c>
      <c r="J65" s="117">
        <f t="shared" si="2"/>
        <v>-46.169354649112492</v>
      </c>
      <c r="K65" s="51"/>
    </row>
    <row r="66" spans="1:11" s="120" customFormat="1" ht="26.1" hidden="1" customHeight="1">
      <c r="A66" s="123" t="s">
        <v>386</v>
      </c>
      <c r="B66" s="124">
        <v>767000</v>
      </c>
      <c r="C66" s="124">
        <v>56215</v>
      </c>
      <c r="D66" s="125">
        <v>105000</v>
      </c>
      <c r="E66" s="115">
        <f t="shared" si="3"/>
        <v>-48785</v>
      </c>
      <c r="F66" s="116">
        <f t="shared" si="0"/>
        <v>-46.461904761904762</v>
      </c>
      <c r="G66" s="125">
        <f>C66+[1]收支餘絀!$G66</f>
        <v>811477</v>
      </c>
      <c r="H66" s="125">
        <f>D66+[1]收支餘絀!$H66</f>
        <v>662000</v>
      </c>
      <c r="I66" s="115">
        <f t="shared" si="1"/>
        <v>149477</v>
      </c>
      <c r="J66" s="117">
        <f t="shared" si="2"/>
        <v>22.579607250755288</v>
      </c>
      <c r="K66" s="51"/>
    </row>
    <row r="67" spans="1:11" s="120" customFormat="1" ht="26.1" hidden="1" customHeight="1">
      <c r="A67" s="123" t="s">
        <v>387</v>
      </c>
      <c r="B67" s="124">
        <v>11090000</v>
      </c>
      <c r="C67" s="127">
        <v>591890</v>
      </c>
      <c r="D67" s="125">
        <v>826000</v>
      </c>
      <c r="E67" s="115">
        <f t="shared" si="3"/>
        <v>-234110</v>
      </c>
      <c r="F67" s="116">
        <f t="shared" si="0"/>
        <v>-28.342615012106538</v>
      </c>
      <c r="G67" s="125">
        <f>C67+[1]收支餘絀!$G67</f>
        <v>6586251</v>
      </c>
      <c r="H67" s="125">
        <f>D67+[1]收支餘絀!$H67</f>
        <v>8953000</v>
      </c>
      <c r="I67" s="115">
        <f t="shared" si="1"/>
        <v>-2366749</v>
      </c>
      <c r="J67" s="117">
        <f t="shared" si="2"/>
        <v>-26.435261923377638</v>
      </c>
      <c r="K67" s="51"/>
    </row>
    <row r="68" spans="1:11" s="120" customFormat="1" ht="26.1" hidden="1" customHeight="1">
      <c r="A68" s="123" t="s">
        <v>388</v>
      </c>
      <c r="B68" s="124">
        <v>18000</v>
      </c>
      <c r="C68" s="124">
        <v>870</v>
      </c>
      <c r="D68" s="125">
        <v>5000</v>
      </c>
      <c r="E68" s="115">
        <f t="shared" si="3"/>
        <v>-4130</v>
      </c>
      <c r="F68" s="116">
        <f t="shared" si="0"/>
        <v>-82.6</v>
      </c>
      <c r="G68" s="125">
        <f>C68+[1]收支餘絀!$G68</f>
        <v>2787</v>
      </c>
      <c r="H68" s="125">
        <f>D68+[1]收支餘絀!$H68</f>
        <v>15000</v>
      </c>
      <c r="I68" s="115">
        <f t="shared" si="1"/>
        <v>-12213</v>
      </c>
      <c r="J68" s="117">
        <f t="shared" si="2"/>
        <v>-81.42</v>
      </c>
      <c r="K68" s="51"/>
    </row>
    <row r="69" spans="1:11" s="120" customFormat="1" ht="26.1" hidden="1" customHeight="1">
      <c r="A69" s="123" t="s">
        <v>389</v>
      </c>
      <c r="B69" s="124">
        <v>2457000</v>
      </c>
      <c r="C69" s="127">
        <v>32101</v>
      </c>
      <c r="D69" s="125">
        <v>215000</v>
      </c>
      <c r="E69" s="115">
        <f t="shared" si="3"/>
        <v>-182899</v>
      </c>
      <c r="F69" s="116">
        <f t="shared" si="0"/>
        <v>-85.069302325581404</v>
      </c>
      <c r="G69" s="125">
        <f>C69+[1]收支餘絀!$G69</f>
        <v>466966</v>
      </c>
      <c r="H69" s="125">
        <f>D69+[1]收支餘絀!$H69</f>
        <v>1768000</v>
      </c>
      <c r="I69" s="115">
        <f t="shared" ref="I69:I134" si="5">G69-H69</f>
        <v>-1301034</v>
      </c>
      <c r="J69" s="117">
        <f t="shared" ref="J69:J134" si="6">IF(H69=0,0,(I69/H69)*100)</f>
        <v>-73.587895927601807</v>
      </c>
      <c r="K69" s="51"/>
    </row>
    <row r="70" spans="1:11" s="51" customFormat="1" ht="26.1" hidden="1" customHeight="1">
      <c r="A70" s="121" t="s">
        <v>390</v>
      </c>
      <c r="B70" s="122">
        <f>SUM(B71,B73,B75,B78,B80)</f>
        <v>21511000</v>
      </c>
      <c r="C70" s="122">
        <f>SUM(C71,C73,C75,C78,C80)</f>
        <v>622197</v>
      </c>
      <c r="D70" s="122">
        <f>SUM(D71,D73,D75,D78,D80)</f>
        <v>155000</v>
      </c>
      <c r="E70" s="115">
        <f t="shared" si="3"/>
        <v>467197</v>
      </c>
      <c r="F70" s="116">
        <f t="shared" si="0"/>
        <v>301.41741935483873</v>
      </c>
      <c r="G70" s="122">
        <f>SUM(G71,G73,G75,G78,G80)</f>
        <v>14139091</v>
      </c>
      <c r="H70" s="122">
        <f>SUM(H71,H73,H75,H78,H80)</f>
        <v>13030000</v>
      </c>
      <c r="I70" s="115">
        <f t="shared" si="5"/>
        <v>1109091</v>
      </c>
      <c r="J70" s="117">
        <f t="shared" si="6"/>
        <v>8.5118265541059106</v>
      </c>
    </row>
    <row r="71" spans="1:11" s="51" customFormat="1" ht="26.1" hidden="1" customHeight="1">
      <c r="A71" s="121" t="s">
        <v>391</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392</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393</v>
      </c>
      <c r="B73" s="122">
        <f>SUM(B74)</f>
        <v>1777000</v>
      </c>
      <c r="C73" s="122">
        <f>SUM(C74)</f>
        <v>287100</v>
      </c>
      <c r="D73" s="122">
        <f>SUM(D74)</f>
        <v>20000</v>
      </c>
      <c r="E73" s="115">
        <f t="shared" si="3"/>
        <v>267100</v>
      </c>
      <c r="F73" s="116">
        <f t="shared" si="0"/>
        <v>1335.5</v>
      </c>
      <c r="G73" s="122">
        <f>SUM(G74)</f>
        <v>1574500</v>
      </c>
      <c r="H73" s="122">
        <f>SUM(H74)</f>
        <v>1351000</v>
      </c>
      <c r="I73" s="115">
        <f t="shared" si="5"/>
        <v>223500</v>
      </c>
      <c r="J73" s="117">
        <f t="shared" si="6"/>
        <v>16.543301258327165</v>
      </c>
    </row>
    <row r="74" spans="1:11" s="120" customFormat="1" ht="26.1" hidden="1" customHeight="1">
      <c r="A74" s="123" t="s">
        <v>394</v>
      </c>
      <c r="B74" s="124">
        <v>1777000</v>
      </c>
      <c r="C74" s="124">
        <v>287100</v>
      </c>
      <c r="D74" s="125">
        <v>20000</v>
      </c>
      <c r="E74" s="115">
        <f t="shared" si="3"/>
        <v>267100</v>
      </c>
      <c r="F74" s="116">
        <f t="shared" si="0"/>
        <v>1335.5</v>
      </c>
      <c r="G74" s="125">
        <f>C74+[1]收支餘絀!$G74</f>
        <v>1574500</v>
      </c>
      <c r="H74" s="125">
        <f>D74+[1]收支餘絀!$H74</f>
        <v>1351000</v>
      </c>
      <c r="I74" s="115">
        <f t="shared" si="5"/>
        <v>223500</v>
      </c>
      <c r="J74" s="117">
        <f t="shared" si="6"/>
        <v>16.543301258327165</v>
      </c>
      <c r="K74" s="51"/>
    </row>
    <row r="75" spans="1:11" s="51" customFormat="1" ht="26.1" hidden="1" customHeight="1">
      <c r="A75" s="121" t="s">
        <v>395</v>
      </c>
      <c r="B75" s="122">
        <f>SUM(B76:B77)</f>
        <v>14912000</v>
      </c>
      <c r="C75" s="122">
        <f>SUM(C76:C77)</f>
        <v>1200</v>
      </c>
      <c r="D75" s="122">
        <f>SUM(D76:D77)</f>
        <v>0</v>
      </c>
      <c r="E75" s="115">
        <f t="shared" si="3"/>
        <v>1200</v>
      </c>
      <c r="F75" s="116">
        <f t="shared" si="0"/>
        <v>0</v>
      </c>
      <c r="G75" s="122">
        <f>SUM(G76:G77)</f>
        <v>8915370</v>
      </c>
      <c r="H75" s="122">
        <f>SUM(H76:H77)</f>
        <v>7762000</v>
      </c>
      <c r="I75" s="115">
        <f t="shared" si="5"/>
        <v>1153370</v>
      </c>
      <c r="J75" s="117">
        <f t="shared" si="6"/>
        <v>14.859185776861633</v>
      </c>
    </row>
    <row r="76" spans="1:11" s="120" customFormat="1" ht="26.1" hidden="1" customHeight="1">
      <c r="A76" s="123" t="s">
        <v>396</v>
      </c>
      <c r="B76" s="124">
        <v>14342000</v>
      </c>
      <c r="C76" s="124">
        <v>1200</v>
      </c>
      <c r="D76" s="125">
        <v>0</v>
      </c>
      <c r="E76" s="115">
        <f t="shared" si="3"/>
        <v>1200</v>
      </c>
      <c r="F76" s="116">
        <f t="shared" si="0"/>
        <v>0</v>
      </c>
      <c r="G76" s="125">
        <f>C76+[1]收支餘絀!$G76</f>
        <v>8876100</v>
      </c>
      <c r="H76" s="125">
        <f>D76+[1]收支餘絀!$H76</f>
        <v>7192000</v>
      </c>
      <c r="I76" s="115">
        <f t="shared" si="5"/>
        <v>1684100</v>
      </c>
      <c r="J76" s="117">
        <f t="shared" si="6"/>
        <v>23.416295884315907</v>
      </c>
      <c r="K76" s="51"/>
    </row>
    <row r="77" spans="1:11" s="120" customFormat="1" ht="26.1" hidden="1" customHeight="1">
      <c r="A77" s="123" t="s">
        <v>397</v>
      </c>
      <c r="B77" s="124">
        <v>570000</v>
      </c>
      <c r="C77" s="124">
        <v>0</v>
      </c>
      <c r="D77" s="125">
        <v>0</v>
      </c>
      <c r="E77" s="115">
        <f t="shared" si="3"/>
        <v>0</v>
      </c>
      <c r="F77" s="116">
        <f t="shared" si="0"/>
        <v>0</v>
      </c>
      <c r="G77" s="125">
        <f>C77+[1]收支餘絀!$G77</f>
        <v>39270</v>
      </c>
      <c r="H77" s="125">
        <f>D77+[1]收支餘絀!$H77</f>
        <v>570000</v>
      </c>
      <c r="I77" s="115">
        <f t="shared" si="5"/>
        <v>-530730</v>
      </c>
      <c r="J77" s="117">
        <f t="shared" si="6"/>
        <v>-93.110526315789471</v>
      </c>
      <c r="K77" s="51"/>
    </row>
    <row r="78" spans="1:11" s="51" customFormat="1" ht="26.1" hidden="1" customHeight="1">
      <c r="A78" s="121" t="s">
        <v>398</v>
      </c>
      <c r="B78" s="122">
        <f>SUM(B79)</f>
        <v>4752000</v>
      </c>
      <c r="C78" s="122">
        <f>SUM(C79)</f>
        <v>333897</v>
      </c>
      <c r="D78" s="122">
        <f>SUM(D79)</f>
        <v>135000</v>
      </c>
      <c r="E78" s="115">
        <f t="shared" si="3"/>
        <v>198897</v>
      </c>
      <c r="F78" s="116">
        <f t="shared" si="0"/>
        <v>147.33111111111111</v>
      </c>
      <c r="G78" s="122">
        <f>SUM(G79)</f>
        <v>3595321</v>
      </c>
      <c r="H78" s="122">
        <f>SUM(H79)</f>
        <v>3847000</v>
      </c>
      <c r="I78" s="115">
        <f t="shared" si="5"/>
        <v>-251679</v>
      </c>
      <c r="J78" s="117">
        <f t="shared" si="6"/>
        <v>-6.542214712763192</v>
      </c>
    </row>
    <row r="79" spans="1:11" s="120" customFormat="1" ht="26.1" hidden="1" customHeight="1">
      <c r="A79" s="123" t="s">
        <v>399</v>
      </c>
      <c r="B79" s="124">
        <v>4752000</v>
      </c>
      <c r="C79" s="124">
        <v>333897</v>
      </c>
      <c r="D79" s="125">
        <v>135000</v>
      </c>
      <c r="E79" s="115">
        <f t="shared" si="3"/>
        <v>198897</v>
      </c>
      <c r="F79" s="116">
        <f t="shared" si="0"/>
        <v>147.33111111111111</v>
      </c>
      <c r="G79" s="125">
        <f>C79+[1]收支餘絀!$G79</f>
        <v>3595321</v>
      </c>
      <c r="H79" s="125">
        <f>D79+[1]收支餘絀!$H79</f>
        <v>3847000</v>
      </c>
      <c r="I79" s="115">
        <f t="shared" si="5"/>
        <v>-251679</v>
      </c>
      <c r="J79" s="117">
        <f t="shared" si="6"/>
        <v>-6.542214712763192</v>
      </c>
      <c r="K79" s="51"/>
    </row>
    <row r="80" spans="1:11" s="51" customFormat="1" ht="26.1" hidden="1" customHeight="1">
      <c r="A80" s="121" t="s">
        <v>400</v>
      </c>
      <c r="B80" s="122">
        <f>SUM(B81)</f>
        <v>70000</v>
      </c>
      <c r="C80" s="122">
        <f>SUM(C81)</f>
        <v>0</v>
      </c>
      <c r="D80" s="122">
        <f>SUM(D81)</f>
        <v>0</v>
      </c>
      <c r="E80" s="115">
        <f t="shared" si="3"/>
        <v>0</v>
      </c>
      <c r="F80" s="116">
        <f t="shared" si="0"/>
        <v>0</v>
      </c>
      <c r="G80" s="122">
        <f>SUM(G81)</f>
        <v>53900</v>
      </c>
      <c r="H80" s="122">
        <f>SUM(H81)</f>
        <v>70000</v>
      </c>
      <c r="I80" s="115">
        <f t="shared" si="5"/>
        <v>-16100</v>
      </c>
      <c r="J80" s="117">
        <f t="shared" si="6"/>
        <v>-23</v>
      </c>
    </row>
    <row r="81" spans="1:11" s="120" customFormat="1" ht="26.1" hidden="1" customHeight="1">
      <c r="A81" s="123" t="s">
        <v>401</v>
      </c>
      <c r="B81" s="124">
        <v>70000</v>
      </c>
      <c r="C81" s="124">
        <v>0</v>
      </c>
      <c r="D81" s="125">
        <v>0</v>
      </c>
      <c r="E81" s="115">
        <f t="shared" si="3"/>
        <v>0</v>
      </c>
      <c r="F81" s="116">
        <f t="shared" si="0"/>
        <v>0</v>
      </c>
      <c r="G81" s="125">
        <f>C81+[1]收支餘絀!$G81</f>
        <v>53900</v>
      </c>
      <c r="H81" s="125">
        <f>D81+[1]收支餘絀!$H81</f>
        <v>70000</v>
      </c>
      <c r="I81" s="115">
        <f t="shared" si="5"/>
        <v>-16100</v>
      </c>
      <c r="J81" s="117">
        <f t="shared" si="6"/>
        <v>-23</v>
      </c>
      <c r="K81" s="51"/>
    </row>
    <row r="82" spans="1:11" s="51" customFormat="1" ht="26.1" hidden="1" customHeight="1">
      <c r="A82" s="121" t="s">
        <v>402</v>
      </c>
      <c r="B82" s="122">
        <f>SUM(B83,B85,B87,B89)</f>
        <v>42600000</v>
      </c>
      <c r="C82" s="122">
        <f>SUM(C83,C85,C87,C89)</f>
        <v>2603141</v>
      </c>
      <c r="D82" s="122">
        <f>SUM(D83,D85,D87,D89)</f>
        <v>3549000</v>
      </c>
      <c r="E82" s="115">
        <f t="shared" si="3"/>
        <v>-945859</v>
      </c>
      <c r="F82" s="116">
        <f t="shared" si="0"/>
        <v>-26.651422936038323</v>
      </c>
      <c r="G82" s="122">
        <f>SUM(G83,G85,G87,G89)</f>
        <v>24752614</v>
      </c>
      <c r="H82" s="122">
        <f>SUM(H83,H85,H87,H89)</f>
        <v>35490000</v>
      </c>
      <c r="I82" s="115">
        <f t="shared" si="5"/>
        <v>-10737386</v>
      </c>
      <c r="J82" s="117">
        <f t="shared" si="6"/>
        <v>-30.254680191603267</v>
      </c>
    </row>
    <row r="83" spans="1:11" s="51" customFormat="1" ht="26.1" hidden="1" customHeight="1">
      <c r="A83" s="121" t="s">
        <v>403</v>
      </c>
      <c r="B83" s="122">
        <f>SUM(B84)</f>
        <v>16380000</v>
      </c>
      <c r="C83" s="122">
        <f>SUM(C84)</f>
        <v>1270734</v>
      </c>
      <c r="D83" s="122">
        <f>SUM(D84)</f>
        <v>1365000</v>
      </c>
      <c r="E83" s="115">
        <f t="shared" si="3"/>
        <v>-94266</v>
      </c>
      <c r="F83" s="116">
        <f t="shared" si="0"/>
        <v>-6.9059340659340664</v>
      </c>
      <c r="G83" s="122">
        <f>SUM(G84)</f>
        <v>12326560</v>
      </c>
      <c r="H83" s="122">
        <f>SUM(H84)</f>
        <v>13650000</v>
      </c>
      <c r="I83" s="115">
        <f t="shared" si="5"/>
        <v>-1323440</v>
      </c>
      <c r="J83" s="117">
        <f t="shared" si="6"/>
        <v>-9.6955311355311355</v>
      </c>
    </row>
    <row r="84" spans="1:11" s="120" customFormat="1" ht="26.1" hidden="1" customHeight="1">
      <c r="A84" s="123" t="s">
        <v>404</v>
      </c>
      <c r="B84" s="124">
        <v>16380000</v>
      </c>
      <c r="C84" s="124">
        <v>1270734</v>
      </c>
      <c r="D84" s="125">
        <v>1365000</v>
      </c>
      <c r="E84" s="115">
        <f t="shared" si="3"/>
        <v>-94266</v>
      </c>
      <c r="F84" s="116">
        <f t="shared" si="0"/>
        <v>-6.9059340659340664</v>
      </c>
      <c r="G84" s="125">
        <f>C84+[1]收支餘絀!$G84</f>
        <v>12326560</v>
      </c>
      <c r="H84" s="125">
        <f>D84+[1]收支餘絀!$H84</f>
        <v>13650000</v>
      </c>
      <c r="I84" s="115">
        <f t="shared" si="5"/>
        <v>-1323440</v>
      </c>
      <c r="J84" s="117">
        <f t="shared" si="6"/>
        <v>-9.6955311355311355</v>
      </c>
      <c r="K84" s="51"/>
    </row>
    <row r="85" spans="1:11" s="51" customFormat="1" ht="26.1" hidden="1" customHeight="1">
      <c r="A85" s="130" t="s">
        <v>405</v>
      </c>
      <c r="B85" s="122">
        <f>SUM(B86)</f>
        <v>1020000</v>
      </c>
      <c r="C85" s="122">
        <f>SUM(C86)</f>
        <v>71129</v>
      </c>
      <c r="D85" s="122">
        <f>SUM(D86)</f>
        <v>85000</v>
      </c>
      <c r="E85" s="115">
        <f t="shared" si="3"/>
        <v>-13871</v>
      </c>
      <c r="F85" s="116">
        <f t="shared" ref="F85:F150" si="7">IF(D85=0,0,(E85/D85)*100)</f>
        <v>-16.318823529411763</v>
      </c>
      <c r="G85" s="122">
        <f>SUM(G86)</f>
        <v>757096</v>
      </c>
      <c r="H85" s="122">
        <f>SUM(H86)</f>
        <v>850000</v>
      </c>
      <c r="I85" s="115">
        <f t="shared" si="5"/>
        <v>-92904</v>
      </c>
      <c r="J85" s="117">
        <f t="shared" si="6"/>
        <v>-10.929882352941176</v>
      </c>
    </row>
    <row r="86" spans="1:11" s="120" customFormat="1" ht="26.1" hidden="1" customHeight="1">
      <c r="A86" s="123" t="s">
        <v>406</v>
      </c>
      <c r="B86" s="124">
        <v>1020000</v>
      </c>
      <c r="C86" s="124">
        <v>71129</v>
      </c>
      <c r="D86" s="125">
        <v>85000</v>
      </c>
      <c r="E86" s="115">
        <f t="shared" ref="E86:E151" si="8">C86-D86</f>
        <v>-13871</v>
      </c>
      <c r="F86" s="116">
        <f t="shared" si="7"/>
        <v>-16.318823529411763</v>
      </c>
      <c r="G86" s="125">
        <f>C86+[1]收支餘絀!$G86</f>
        <v>757096</v>
      </c>
      <c r="H86" s="125">
        <f>D86+[1]收支餘絀!$H86</f>
        <v>850000</v>
      </c>
      <c r="I86" s="115">
        <f t="shared" si="5"/>
        <v>-92904</v>
      </c>
      <c r="J86" s="117">
        <f t="shared" si="6"/>
        <v>-10.929882352941176</v>
      </c>
      <c r="K86" s="51"/>
    </row>
    <row r="87" spans="1:11" s="51" customFormat="1" ht="26.1" hidden="1" customHeight="1">
      <c r="A87" s="121" t="s">
        <v>407</v>
      </c>
      <c r="B87" s="122">
        <f>SUM(B88)</f>
        <v>2200000</v>
      </c>
      <c r="C87" s="122">
        <f>SUM(C88)</f>
        <v>95232</v>
      </c>
      <c r="D87" s="122">
        <f>SUM(D88)</f>
        <v>183000</v>
      </c>
      <c r="E87" s="115">
        <f t="shared" si="8"/>
        <v>-87768</v>
      </c>
      <c r="F87" s="116">
        <f t="shared" si="7"/>
        <v>-47.960655737704919</v>
      </c>
      <c r="G87" s="122">
        <f>SUM(G88)</f>
        <v>906986</v>
      </c>
      <c r="H87" s="122">
        <f>SUM(H88)</f>
        <v>1830000</v>
      </c>
      <c r="I87" s="115">
        <f t="shared" si="5"/>
        <v>-923014</v>
      </c>
      <c r="J87" s="117">
        <f t="shared" si="6"/>
        <v>-50.437923497267754</v>
      </c>
    </row>
    <row r="88" spans="1:11" s="120" customFormat="1" ht="26.1" hidden="1" customHeight="1">
      <c r="A88" s="123" t="s">
        <v>408</v>
      </c>
      <c r="B88" s="124">
        <v>2200000</v>
      </c>
      <c r="C88" s="124">
        <v>95232</v>
      </c>
      <c r="D88" s="125">
        <v>183000</v>
      </c>
      <c r="E88" s="115">
        <f t="shared" si="8"/>
        <v>-87768</v>
      </c>
      <c r="F88" s="116">
        <f t="shared" si="7"/>
        <v>-47.960655737704919</v>
      </c>
      <c r="G88" s="125">
        <f>C88+[1]收支餘絀!$G88</f>
        <v>906986</v>
      </c>
      <c r="H88" s="125">
        <f>D88+[1]收支餘絀!$H88</f>
        <v>1830000</v>
      </c>
      <c r="I88" s="115">
        <f t="shared" si="5"/>
        <v>-923014</v>
      </c>
      <c r="J88" s="117">
        <f t="shared" si="6"/>
        <v>-50.437923497267754</v>
      </c>
      <c r="K88" s="51"/>
    </row>
    <row r="89" spans="1:11" s="51" customFormat="1" ht="26.1" hidden="1" customHeight="1">
      <c r="A89" s="121" t="s">
        <v>409</v>
      </c>
      <c r="B89" s="122">
        <f>SUM(B90)</f>
        <v>23000000</v>
      </c>
      <c r="C89" s="122">
        <f>SUM(C90)</f>
        <v>1166046</v>
      </c>
      <c r="D89" s="122">
        <f>SUM(D90)</f>
        <v>1916000</v>
      </c>
      <c r="E89" s="115">
        <f t="shared" si="8"/>
        <v>-749954</v>
      </c>
      <c r="F89" s="116">
        <f t="shared" si="7"/>
        <v>-39.14164926931106</v>
      </c>
      <c r="G89" s="122">
        <f>SUM(G90)</f>
        <v>10761972</v>
      </c>
      <c r="H89" s="122">
        <f>SUM(H90)</f>
        <v>19160000</v>
      </c>
      <c r="I89" s="115">
        <f t="shared" si="5"/>
        <v>-8398028</v>
      </c>
      <c r="J89" s="117">
        <f t="shared" si="6"/>
        <v>-43.831043841336111</v>
      </c>
    </row>
    <row r="90" spans="1:11" s="120" customFormat="1" ht="26.1" hidden="1" customHeight="1">
      <c r="A90" s="123" t="s">
        <v>410</v>
      </c>
      <c r="B90" s="124">
        <v>23000000</v>
      </c>
      <c r="C90" s="124">
        <v>1166046</v>
      </c>
      <c r="D90" s="125">
        <v>1916000</v>
      </c>
      <c r="E90" s="115">
        <f t="shared" si="8"/>
        <v>-749954</v>
      </c>
      <c r="F90" s="116">
        <f t="shared" si="7"/>
        <v>-39.14164926931106</v>
      </c>
      <c r="G90" s="125">
        <f>C90+[1]收支餘絀!$G90</f>
        <v>10761972</v>
      </c>
      <c r="H90" s="125">
        <f>D90+[1]收支餘絀!$H90</f>
        <v>19160000</v>
      </c>
      <c r="I90" s="115">
        <f t="shared" si="5"/>
        <v>-8398028</v>
      </c>
      <c r="J90" s="117">
        <f t="shared" si="6"/>
        <v>-43.831043841336111</v>
      </c>
      <c r="K90" s="51"/>
    </row>
    <row r="91" spans="1:11" s="51" customFormat="1" ht="26.1" hidden="1" customHeight="1">
      <c r="A91" s="121" t="s">
        <v>411</v>
      </c>
      <c r="B91" s="122">
        <f>SUM(B94,B92)</f>
        <v>0</v>
      </c>
      <c r="C91" s="122">
        <f>SUM(C94,C92)</f>
        <v>0</v>
      </c>
      <c r="D91" s="122">
        <f>SUM(D94,D92)</f>
        <v>0</v>
      </c>
      <c r="E91" s="115">
        <f t="shared" si="8"/>
        <v>0</v>
      </c>
      <c r="F91" s="116">
        <f t="shared" si="7"/>
        <v>0</v>
      </c>
      <c r="G91" s="122">
        <f>SUM(G94,G92)</f>
        <v>0</v>
      </c>
      <c r="H91" s="122">
        <f>SUM(H94,H92)</f>
        <v>0</v>
      </c>
      <c r="I91" s="115">
        <f t="shared" si="5"/>
        <v>0</v>
      </c>
      <c r="J91" s="117">
        <f t="shared" si="6"/>
        <v>0</v>
      </c>
    </row>
    <row r="92" spans="1:11" s="51" customFormat="1" ht="26.1" hidden="1" customHeight="1">
      <c r="A92" s="121" t="s">
        <v>412</v>
      </c>
      <c r="B92" s="122">
        <f>SUM(B93)</f>
        <v>0</v>
      </c>
      <c r="C92" s="122">
        <f>SUM(C93)</f>
        <v>0</v>
      </c>
      <c r="D92" s="122">
        <f>SUM(D93)</f>
        <v>0</v>
      </c>
      <c r="E92" s="115">
        <f t="shared" si="8"/>
        <v>0</v>
      </c>
      <c r="F92" s="116">
        <f t="shared" si="7"/>
        <v>0</v>
      </c>
      <c r="G92" s="122">
        <f>SUM(G93)</f>
        <v>0</v>
      </c>
      <c r="H92" s="122">
        <f>SUM(H93)</f>
        <v>0</v>
      </c>
      <c r="I92" s="115">
        <f t="shared" si="5"/>
        <v>0</v>
      </c>
      <c r="J92" s="117">
        <f t="shared" si="6"/>
        <v>0</v>
      </c>
    </row>
    <row r="93" spans="1:11" s="120" customFormat="1" ht="26.1" hidden="1" customHeight="1">
      <c r="A93" s="123" t="s">
        <v>413</v>
      </c>
      <c r="B93" s="124">
        <v>0</v>
      </c>
      <c r="C93" s="124">
        <v>0</v>
      </c>
      <c r="D93" s="125">
        <v>0</v>
      </c>
      <c r="E93" s="115">
        <f t="shared" si="8"/>
        <v>0</v>
      </c>
      <c r="F93" s="116">
        <f t="shared" si="7"/>
        <v>0</v>
      </c>
      <c r="G93" s="125">
        <f>C93+[1]收支餘絀!$G93</f>
        <v>0</v>
      </c>
      <c r="H93" s="125">
        <f>D93+[1]收支餘絀!$H93</f>
        <v>0</v>
      </c>
      <c r="I93" s="115">
        <f t="shared" si="5"/>
        <v>0</v>
      </c>
      <c r="J93" s="117">
        <f t="shared" si="6"/>
        <v>0</v>
      </c>
      <c r="K93" s="51"/>
    </row>
    <row r="94" spans="1:11" s="51" customFormat="1" ht="26.1" hidden="1" customHeight="1">
      <c r="A94" s="121" t="s">
        <v>414</v>
      </c>
      <c r="B94" s="122">
        <f>SUM(B95:B96)</f>
        <v>0</v>
      </c>
      <c r="C94" s="122">
        <f>SUM(C95:C96)</f>
        <v>0</v>
      </c>
      <c r="D94" s="122">
        <f>SUM(D95:D96)</f>
        <v>0</v>
      </c>
      <c r="E94" s="115">
        <f t="shared" si="8"/>
        <v>0</v>
      </c>
      <c r="F94" s="116">
        <f t="shared" si="7"/>
        <v>0</v>
      </c>
      <c r="G94" s="122">
        <f>SUM(G95:G96)</f>
        <v>0</v>
      </c>
      <c r="H94" s="122">
        <f>SUM(H95:H96)</f>
        <v>0</v>
      </c>
      <c r="I94" s="115">
        <f t="shared" si="5"/>
        <v>0</v>
      </c>
      <c r="J94" s="117">
        <f t="shared" si="6"/>
        <v>0</v>
      </c>
    </row>
    <row r="95" spans="1:11" s="120" customFormat="1" ht="26.1" hidden="1" customHeight="1">
      <c r="A95" s="123" t="s">
        <v>415</v>
      </c>
      <c r="B95" s="124">
        <v>0</v>
      </c>
      <c r="C95" s="124">
        <v>0</v>
      </c>
      <c r="D95" s="125">
        <v>0</v>
      </c>
      <c r="E95" s="115">
        <f t="shared" si="8"/>
        <v>0</v>
      </c>
      <c r="F95" s="116">
        <f t="shared" si="7"/>
        <v>0</v>
      </c>
      <c r="G95" s="125">
        <f>C95+[1]收支餘絀!$G95</f>
        <v>0</v>
      </c>
      <c r="H95" s="125">
        <f>D95+[1]收支餘絀!$H95</f>
        <v>0</v>
      </c>
      <c r="I95" s="115">
        <f t="shared" si="5"/>
        <v>0</v>
      </c>
      <c r="J95" s="117">
        <f t="shared" si="6"/>
        <v>0</v>
      </c>
      <c r="K95" s="51"/>
    </row>
    <row r="96" spans="1:11" s="120" customFormat="1" ht="26.1" hidden="1" customHeight="1">
      <c r="A96" s="123" t="s">
        <v>416</v>
      </c>
      <c r="B96" s="124">
        <v>0</v>
      </c>
      <c r="C96" s="124">
        <v>0</v>
      </c>
      <c r="D96" s="125">
        <v>0</v>
      </c>
      <c r="E96" s="115">
        <f t="shared" si="8"/>
        <v>0</v>
      </c>
      <c r="F96" s="116">
        <f t="shared" si="7"/>
        <v>0</v>
      </c>
      <c r="G96" s="125">
        <f>C96+[1]收支餘絀!$G96</f>
        <v>0</v>
      </c>
      <c r="H96" s="125">
        <f>D96+[1]收支餘絀!$H96</f>
        <v>0</v>
      </c>
      <c r="I96" s="115">
        <f t="shared" si="5"/>
        <v>0</v>
      </c>
      <c r="J96" s="117">
        <f t="shared" si="6"/>
        <v>0</v>
      </c>
      <c r="K96" s="51"/>
    </row>
    <row r="97" spans="1:11" s="51" customFormat="1" ht="26.1" hidden="1" customHeight="1">
      <c r="A97" s="121" t="s">
        <v>417</v>
      </c>
      <c r="B97" s="122">
        <f t="shared" ref="B97:D98" si="9">SUM(B98)</f>
        <v>1200000</v>
      </c>
      <c r="C97" s="122">
        <f t="shared" si="9"/>
        <v>0</v>
      </c>
      <c r="D97" s="122">
        <f t="shared" si="9"/>
        <v>0</v>
      </c>
      <c r="E97" s="115">
        <f t="shared" si="8"/>
        <v>0</v>
      </c>
      <c r="F97" s="116">
        <f t="shared" si="7"/>
        <v>0</v>
      </c>
      <c r="G97" s="122">
        <f>SUM(G98)</f>
        <v>0</v>
      </c>
      <c r="H97" s="122">
        <f>SUM(H98)</f>
        <v>600000</v>
      </c>
      <c r="I97" s="115">
        <f t="shared" si="5"/>
        <v>-600000</v>
      </c>
      <c r="J97" s="117">
        <f t="shared" si="6"/>
        <v>-100</v>
      </c>
    </row>
    <row r="98" spans="1:11" s="51" customFormat="1" ht="26.1" hidden="1" customHeight="1">
      <c r="A98" s="121" t="s">
        <v>418</v>
      </c>
      <c r="B98" s="122">
        <f t="shared" si="9"/>
        <v>1200000</v>
      </c>
      <c r="C98" s="122">
        <f t="shared" si="9"/>
        <v>0</v>
      </c>
      <c r="D98" s="122">
        <f t="shared" si="9"/>
        <v>0</v>
      </c>
      <c r="E98" s="115">
        <f t="shared" si="8"/>
        <v>0</v>
      </c>
      <c r="F98" s="116">
        <f t="shared" si="7"/>
        <v>0</v>
      </c>
      <c r="G98" s="122">
        <f>SUM(G99)</f>
        <v>0</v>
      </c>
      <c r="H98" s="122">
        <f>SUM(H99)</f>
        <v>600000</v>
      </c>
      <c r="I98" s="115">
        <f t="shared" si="5"/>
        <v>-600000</v>
      </c>
      <c r="J98" s="117">
        <f t="shared" si="6"/>
        <v>-100</v>
      </c>
    </row>
    <row r="99" spans="1:11" s="120" customFormat="1" ht="26.1" hidden="1" customHeight="1">
      <c r="A99" s="123" t="s">
        <v>419</v>
      </c>
      <c r="B99" s="124">
        <v>1200000</v>
      </c>
      <c r="C99" s="124"/>
      <c r="D99" s="125">
        <v>0</v>
      </c>
      <c r="E99" s="115">
        <f t="shared" si="8"/>
        <v>0</v>
      </c>
      <c r="F99" s="116">
        <f t="shared" si="7"/>
        <v>0</v>
      </c>
      <c r="G99" s="125">
        <f>C99+[1]收支餘絀!$G99</f>
        <v>0</v>
      </c>
      <c r="H99" s="125">
        <f>D99+[1]收支餘絀!$H99</f>
        <v>600000</v>
      </c>
      <c r="I99" s="115">
        <f t="shared" si="5"/>
        <v>-600000</v>
      </c>
      <c r="J99" s="117">
        <f t="shared" si="6"/>
        <v>-100</v>
      </c>
      <c r="K99" s="51"/>
    </row>
    <row r="100" spans="1:11" s="51" customFormat="1" ht="26.1" hidden="1" customHeight="1">
      <c r="A100" s="121" t="s">
        <v>420</v>
      </c>
      <c r="B100" s="129">
        <f t="shared" ref="B100:D101" si="10">B101</f>
        <v>0</v>
      </c>
      <c r="C100" s="129">
        <f t="shared" si="10"/>
        <v>0</v>
      </c>
      <c r="D100" s="129">
        <f t="shared" si="10"/>
        <v>0</v>
      </c>
      <c r="E100" s="115">
        <f t="shared" si="8"/>
        <v>0</v>
      </c>
      <c r="F100" s="116">
        <f t="shared" si="7"/>
        <v>0</v>
      </c>
      <c r="G100" s="119">
        <f>G101</f>
        <v>0</v>
      </c>
      <c r="H100" s="119">
        <f>H101</f>
        <v>0</v>
      </c>
      <c r="I100" s="115">
        <f t="shared" si="5"/>
        <v>0</v>
      </c>
      <c r="J100" s="117">
        <f t="shared" si="6"/>
        <v>0</v>
      </c>
    </row>
    <row r="101" spans="1:11" s="51" customFormat="1" ht="26.1" hidden="1" customHeight="1">
      <c r="A101" s="121" t="s">
        <v>421</v>
      </c>
      <c r="B101" s="129">
        <f t="shared" si="10"/>
        <v>0</v>
      </c>
      <c r="C101" s="129">
        <f t="shared" si="10"/>
        <v>0</v>
      </c>
      <c r="D101" s="129">
        <f t="shared" si="10"/>
        <v>0</v>
      </c>
      <c r="E101" s="115">
        <f t="shared" si="8"/>
        <v>0</v>
      </c>
      <c r="F101" s="116">
        <f t="shared" si="7"/>
        <v>0</v>
      </c>
      <c r="G101" s="119">
        <f>G102</f>
        <v>0</v>
      </c>
      <c r="H101" s="119">
        <f>H102</f>
        <v>0</v>
      </c>
      <c r="I101" s="115">
        <f t="shared" si="5"/>
        <v>0</v>
      </c>
      <c r="J101" s="117">
        <f t="shared" si="6"/>
        <v>0</v>
      </c>
    </row>
    <row r="102" spans="1:11" s="120" customFormat="1" ht="26.1" hidden="1" customHeight="1">
      <c r="A102" s="123" t="s">
        <v>422</v>
      </c>
      <c r="B102" s="124"/>
      <c r="C102" s="124"/>
      <c r="D102" s="124">
        <v>0</v>
      </c>
      <c r="E102" s="115">
        <f t="shared" si="8"/>
        <v>0</v>
      </c>
      <c r="F102" s="116">
        <f t="shared" si="7"/>
        <v>0</v>
      </c>
      <c r="G102" s="125">
        <f>C102+[1]收支餘絀!$G102</f>
        <v>0</v>
      </c>
      <c r="H102" s="125">
        <f>D102+[1]收支餘絀!$H102</f>
        <v>0</v>
      </c>
      <c r="I102" s="115">
        <f t="shared" si="5"/>
        <v>0</v>
      </c>
      <c r="J102" s="117">
        <f t="shared" si="6"/>
        <v>0</v>
      </c>
      <c r="K102" s="51"/>
    </row>
    <row r="103" spans="1:11" s="51" customFormat="1" ht="23.55" customHeight="1">
      <c r="A103" s="74" t="s">
        <v>423</v>
      </c>
      <c r="B103" s="122">
        <f>SUM(B104)</f>
        <v>1099000</v>
      </c>
      <c r="C103" s="122">
        <f>SUM(C104)</f>
        <v>20292</v>
      </c>
      <c r="D103" s="122">
        <f>SUM(D104)</f>
        <v>0</v>
      </c>
      <c r="E103" s="115">
        <f t="shared" si="8"/>
        <v>20292</v>
      </c>
      <c r="F103" s="116">
        <f t="shared" si="7"/>
        <v>0</v>
      </c>
      <c r="G103" s="122">
        <f>SUM(G104)</f>
        <v>133404</v>
      </c>
      <c r="H103" s="122">
        <f>SUM(H104)</f>
        <v>102000</v>
      </c>
      <c r="I103" s="115">
        <f t="shared" si="5"/>
        <v>31404</v>
      </c>
      <c r="J103" s="117">
        <f t="shared" si="6"/>
        <v>30.788235294117648</v>
      </c>
    </row>
    <row r="104" spans="1:11" s="51" customFormat="1" ht="23.25" customHeight="1">
      <c r="A104" s="74" t="s">
        <v>424</v>
      </c>
      <c r="B104" s="122">
        <f>SUM(B105,B133,B143,B150)</f>
        <v>1099000</v>
      </c>
      <c r="C104" s="122">
        <f>SUM(C105,C133,C143,C150)</f>
        <v>20292</v>
      </c>
      <c r="D104" s="122">
        <f>SUM(D105,D133,D143,D150)</f>
        <v>0</v>
      </c>
      <c r="E104" s="115">
        <f t="shared" si="8"/>
        <v>20292</v>
      </c>
      <c r="F104" s="116">
        <f t="shared" si="7"/>
        <v>0</v>
      </c>
      <c r="G104" s="122">
        <f>SUM(G105,G133,G143,G150)</f>
        <v>133404</v>
      </c>
      <c r="H104" s="122">
        <f>SUM(H105,H133,H143,H150)</f>
        <v>102000</v>
      </c>
      <c r="I104" s="115">
        <f t="shared" si="5"/>
        <v>31404</v>
      </c>
      <c r="J104" s="117">
        <f t="shared" si="6"/>
        <v>30.788235294117648</v>
      </c>
    </row>
    <row r="105" spans="1:11" s="51" customFormat="1" ht="26.1" hidden="1" customHeight="1">
      <c r="A105" s="121" t="s">
        <v>334</v>
      </c>
      <c r="B105" s="122">
        <f>SUM(B106,B110,B114,B117,B119,B123,B126,B131)</f>
        <v>1000000</v>
      </c>
      <c r="C105" s="122">
        <f>SUM(C106,C110,C114,C117,C119,C123,C126,C131)</f>
        <v>20292</v>
      </c>
      <c r="D105" s="122">
        <f>SUM(D106,D110,D114,D117,D119,D123,D126,D131)</f>
        <v>0</v>
      </c>
      <c r="E105" s="115">
        <f t="shared" si="8"/>
        <v>20292</v>
      </c>
      <c r="F105" s="116">
        <f t="shared" si="7"/>
        <v>0</v>
      </c>
      <c r="G105" s="122">
        <f>SUM(G106,G110,G114,G117,G119,G123,G126,G131)</f>
        <v>133404</v>
      </c>
      <c r="H105" s="122">
        <f>SUM(H106,H110,H114,H117,H119,H123,H126,H131)</f>
        <v>102000</v>
      </c>
      <c r="I105" s="115">
        <f t="shared" si="5"/>
        <v>31404</v>
      </c>
      <c r="J105" s="117">
        <f t="shared" si="6"/>
        <v>30.788235294117648</v>
      </c>
    </row>
    <row r="106" spans="1:11" s="51" customFormat="1" ht="26.1" hidden="1" customHeight="1">
      <c r="A106" s="121" t="s">
        <v>335</v>
      </c>
      <c r="B106" s="122">
        <f>SUM(B107:B109)</f>
        <v>380000</v>
      </c>
      <c r="C106" s="122">
        <f>SUM(C107:C109)</f>
        <v>0</v>
      </c>
      <c r="D106" s="122">
        <f>SUM(D107:D109)</f>
        <v>0</v>
      </c>
      <c r="E106" s="115">
        <f t="shared" si="8"/>
        <v>0</v>
      </c>
      <c r="F106" s="116">
        <f t="shared" si="7"/>
        <v>0</v>
      </c>
      <c r="G106" s="122">
        <f>SUM(G107:G109)</f>
        <v>0</v>
      </c>
      <c r="H106" s="122">
        <f>SUM(H107:H109)</f>
        <v>52000</v>
      </c>
      <c r="I106" s="115">
        <f t="shared" si="5"/>
        <v>-52000</v>
      </c>
      <c r="J106" s="117">
        <f t="shared" si="6"/>
        <v>-100</v>
      </c>
    </row>
    <row r="107" spans="1:11" s="120" customFormat="1" ht="26.1" hidden="1" customHeight="1">
      <c r="A107" s="123" t="s">
        <v>337</v>
      </c>
      <c r="B107" s="124">
        <v>370000</v>
      </c>
      <c r="C107" s="125">
        <v>0</v>
      </c>
      <c r="D107" s="125">
        <v>0</v>
      </c>
      <c r="E107" s="115">
        <f t="shared" si="8"/>
        <v>0</v>
      </c>
      <c r="F107" s="116">
        <f t="shared" si="7"/>
        <v>0</v>
      </c>
      <c r="G107" s="125">
        <f>C107+[1]收支餘絀!$G107</f>
        <v>0</v>
      </c>
      <c r="H107" s="125">
        <f>D107+[1]收支餘絀!$H107</f>
        <v>52000</v>
      </c>
      <c r="I107" s="115">
        <f t="shared" si="5"/>
        <v>-52000</v>
      </c>
      <c r="J107" s="117">
        <f t="shared" si="6"/>
        <v>-100</v>
      </c>
      <c r="K107" s="51"/>
    </row>
    <row r="108" spans="1:11" s="120" customFormat="1" ht="26.1" hidden="1" customHeight="1">
      <c r="A108" s="123" t="s">
        <v>425</v>
      </c>
      <c r="B108" s="124">
        <v>10000</v>
      </c>
      <c r="C108" s="125">
        <v>0</v>
      </c>
      <c r="D108" s="125">
        <v>0</v>
      </c>
      <c r="E108" s="115">
        <f t="shared" si="8"/>
        <v>0</v>
      </c>
      <c r="F108" s="116">
        <f t="shared" si="7"/>
        <v>0</v>
      </c>
      <c r="G108" s="125">
        <f>C108+[1]收支餘絀!$G108</f>
        <v>0</v>
      </c>
      <c r="H108" s="125">
        <f>D108+[1]收支餘絀!$H108</f>
        <v>0</v>
      </c>
      <c r="I108" s="115">
        <f t="shared" si="5"/>
        <v>0</v>
      </c>
      <c r="J108" s="117">
        <f t="shared" si="6"/>
        <v>0</v>
      </c>
      <c r="K108" s="51"/>
    </row>
    <row r="109" spans="1:11" s="120" customFormat="1" ht="26.1" hidden="1" customHeight="1">
      <c r="A109" s="123" t="s">
        <v>426</v>
      </c>
      <c r="B109" s="124">
        <v>0</v>
      </c>
      <c r="C109" s="125">
        <v>0</v>
      </c>
      <c r="D109" s="125">
        <v>0</v>
      </c>
      <c r="E109" s="115">
        <f t="shared" si="8"/>
        <v>0</v>
      </c>
      <c r="F109" s="116">
        <f t="shared" si="7"/>
        <v>0</v>
      </c>
      <c r="G109" s="125">
        <f>C109+[1]收支餘絀!$G109</f>
        <v>0</v>
      </c>
      <c r="H109" s="125">
        <f>D109+[1]收支餘絀!$H109</f>
        <v>0</v>
      </c>
      <c r="I109" s="115">
        <f t="shared" si="5"/>
        <v>0</v>
      </c>
      <c r="J109" s="117">
        <f t="shared" si="6"/>
        <v>0</v>
      </c>
      <c r="K109" s="51"/>
    </row>
    <row r="110" spans="1:11" s="51" customFormat="1" ht="26.1" hidden="1" customHeight="1">
      <c r="A110" s="121" t="s">
        <v>427</v>
      </c>
      <c r="B110" s="122">
        <f>SUM(B111:B113)</f>
        <v>80000</v>
      </c>
      <c r="C110" s="122">
        <f t="shared" ref="C110:D110" si="11">SUM(C111:C113)</f>
        <v>8125</v>
      </c>
      <c r="D110" s="122">
        <f t="shared" si="11"/>
        <v>0</v>
      </c>
      <c r="E110" s="115">
        <f t="shared" si="8"/>
        <v>8125</v>
      </c>
      <c r="F110" s="116">
        <f t="shared" si="7"/>
        <v>0</v>
      </c>
      <c r="G110" s="122">
        <f t="shared" ref="G110" si="12">SUM(G111:G113)</f>
        <v>12992</v>
      </c>
      <c r="H110" s="122">
        <f t="shared" ref="H110" si="13">SUM(H111:H113)</f>
        <v>0</v>
      </c>
      <c r="I110" s="115">
        <f t="shared" si="5"/>
        <v>12992</v>
      </c>
      <c r="J110" s="117">
        <f t="shared" si="6"/>
        <v>0</v>
      </c>
    </row>
    <row r="111" spans="1:11" s="120" customFormat="1" ht="26.1" hidden="1" customHeight="1">
      <c r="A111" s="123" t="s">
        <v>428</v>
      </c>
      <c r="B111" s="124">
        <v>20000</v>
      </c>
      <c r="C111" s="124">
        <v>8125</v>
      </c>
      <c r="D111" s="125">
        <v>0</v>
      </c>
      <c r="E111" s="115">
        <f t="shared" si="8"/>
        <v>8125</v>
      </c>
      <c r="F111" s="116">
        <f t="shared" si="7"/>
        <v>0</v>
      </c>
      <c r="G111" s="125">
        <f>C111+[1]收支餘絀!$G111</f>
        <v>12992</v>
      </c>
      <c r="H111" s="125">
        <f>D111+[1]收支餘絀!$H111</f>
        <v>0</v>
      </c>
      <c r="I111" s="115">
        <f t="shared" si="5"/>
        <v>12992</v>
      </c>
      <c r="J111" s="117">
        <f t="shared" si="6"/>
        <v>0</v>
      </c>
      <c r="K111" s="51"/>
    </row>
    <row r="112" spans="1:11" s="120" customFormat="1" ht="26.1" hidden="1" customHeight="1">
      <c r="A112" s="123" t="s">
        <v>429</v>
      </c>
      <c r="B112" s="124">
        <v>30000</v>
      </c>
      <c r="C112" s="124">
        <v>0</v>
      </c>
      <c r="D112" s="125">
        <v>0</v>
      </c>
      <c r="E112" s="115">
        <f t="shared" si="8"/>
        <v>0</v>
      </c>
      <c r="F112" s="116">
        <f t="shared" si="7"/>
        <v>0</v>
      </c>
      <c r="G112" s="125">
        <f>C112+[1]收支餘絀!$G112</f>
        <v>0</v>
      </c>
      <c r="H112" s="125">
        <f>D112+[1]收支餘絀!$H112</f>
        <v>0</v>
      </c>
      <c r="I112" s="115">
        <f t="shared" si="5"/>
        <v>0</v>
      </c>
      <c r="J112" s="117">
        <f t="shared" si="6"/>
        <v>0</v>
      </c>
      <c r="K112" s="51"/>
    </row>
    <row r="113" spans="1:11" s="120" customFormat="1" ht="26.1" hidden="1" customHeight="1">
      <c r="A113" s="123" t="s">
        <v>430</v>
      </c>
      <c r="B113" s="124">
        <v>30000</v>
      </c>
      <c r="C113" s="124"/>
      <c r="D113" s="125"/>
      <c r="E113" s="115">
        <f t="shared" si="8"/>
        <v>0</v>
      </c>
      <c r="F113" s="116">
        <f t="shared" si="7"/>
        <v>0</v>
      </c>
      <c r="G113" s="125">
        <f>C113+[1]收支餘絀!$G113</f>
        <v>0</v>
      </c>
      <c r="H113" s="125">
        <f>D113+[1]收支餘絀!$H113</f>
        <v>0</v>
      </c>
      <c r="I113" s="115">
        <f t="shared" si="5"/>
        <v>0</v>
      </c>
      <c r="J113" s="117">
        <f t="shared" si="6"/>
        <v>0</v>
      </c>
      <c r="K113" s="51"/>
    </row>
    <row r="114" spans="1:11" s="51" customFormat="1" ht="26.1" hidden="1" customHeight="1">
      <c r="A114" s="121" t="s">
        <v>431</v>
      </c>
      <c r="B114" s="122">
        <f>SUM(B115:B116)</f>
        <v>0</v>
      </c>
      <c r="C114" s="122">
        <f>SUM(C115:C116)</f>
        <v>0</v>
      </c>
      <c r="D114" s="122">
        <f>SUM(D115:D116)</f>
        <v>0</v>
      </c>
      <c r="E114" s="115">
        <f t="shared" si="8"/>
        <v>0</v>
      </c>
      <c r="F114" s="116">
        <f t="shared" si="7"/>
        <v>0</v>
      </c>
      <c r="G114" s="122">
        <f>SUM(G115:G116)</f>
        <v>0</v>
      </c>
      <c r="H114" s="122">
        <f>SUM(H115:H116)</f>
        <v>0</v>
      </c>
      <c r="I114" s="115">
        <f t="shared" si="5"/>
        <v>0</v>
      </c>
      <c r="J114" s="117">
        <f t="shared" si="6"/>
        <v>0</v>
      </c>
    </row>
    <row r="115" spans="1:11" s="120" customFormat="1" ht="26.1" hidden="1" customHeight="1">
      <c r="A115" s="123" t="s">
        <v>432</v>
      </c>
      <c r="B115" s="124">
        <v>0</v>
      </c>
      <c r="C115" s="124">
        <v>0</v>
      </c>
      <c r="D115" s="125">
        <v>0</v>
      </c>
      <c r="E115" s="115">
        <f t="shared" si="8"/>
        <v>0</v>
      </c>
      <c r="F115" s="116">
        <f t="shared" si="7"/>
        <v>0</v>
      </c>
      <c r="G115" s="125">
        <f>C115+[1]收支餘絀!$G115</f>
        <v>0</v>
      </c>
      <c r="H115" s="125">
        <f>D115+[1]收支餘絀!$H115</f>
        <v>0</v>
      </c>
      <c r="I115" s="115">
        <f t="shared" si="5"/>
        <v>0</v>
      </c>
      <c r="J115" s="117">
        <f t="shared" si="6"/>
        <v>0</v>
      </c>
      <c r="K115" s="51"/>
    </row>
    <row r="116" spans="1:11" s="120" customFormat="1" ht="26.1" hidden="1" customHeight="1">
      <c r="A116" s="123" t="s">
        <v>433</v>
      </c>
      <c r="B116" s="124"/>
      <c r="C116" s="124">
        <v>0</v>
      </c>
      <c r="D116" s="125"/>
      <c r="E116" s="115">
        <f t="shared" si="8"/>
        <v>0</v>
      </c>
      <c r="F116" s="116">
        <f t="shared" si="7"/>
        <v>0</v>
      </c>
      <c r="G116" s="125">
        <f>C116+[1]收支餘絀!$G116</f>
        <v>0</v>
      </c>
      <c r="H116" s="125">
        <f>D116+[1]收支餘絀!$H116</f>
        <v>0</v>
      </c>
      <c r="I116" s="115">
        <f t="shared" si="5"/>
        <v>0</v>
      </c>
      <c r="J116" s="117">
        <f t="shared" si="6"/>
        <v>0</v>
      </c>
      <c r="K116" s="51"/>
    </row>
    <row r="117" spans="1:11" s="51" customFormat="1" ht="26.1" hidden="1" customHeight="1">
      <c r="A117" s="121" t="s">
        <v>434</v>
      </c>
      <c r="B117" s="122">
        <f>SUM(B118)</f>
        <v>0</v>
      </c>
      <c r="C117" s="122"/>
      <c r="D117" s="122"/>
      <c r="E117" s="115">
        <f t="shared" si="8"/>
        <v>0</v>
      </c>
      <c r="F117" s="116">
        <f t="shared" si="7"/>
        <v>0</v>
      </c>
      <c r="G117" s="122">
        <f>SUM(G118)</f>
        <v>98820</v>
      </c>
      <c r="H117" s="122">
        <f>SUM(H118)</f>
        <v>0</v>
      </c>
      <c r="I117" s="115">
        <f t="shared" si="5"/>
        <v>98820</v>
      </c>
      <c r="J117" s="117">
        <f t="shared" si="6"/>
        <v>0</v>
      </c>
    </row>
    <row r="118" spans="1:11" s="120" customFormat="1" ht="26.1" hidden="1" customHeight="1">
      <c r="A118" s="123" t="s">
        <v>435</v>
      </c>
      <c r="B118" s="124"/>
      <c r="C118" s="124"/>
      <c r="D118" s="125"/>
      <c r="E118" s="115">
        <f t="shared" si="8"/>
        <v>0</v>
      </c>
      <c r="F118" s="116">
        <f t="shared" si="7"/>
        <v>0</v>
      </c>
      <c r="G118" s="125">
        <f>C118+[1]收支餘絀!$G118</f>
        <v>98820</v>
      </c>
      <c r="H118" s="125">
        <f>D118+[1]收支餘絀!$H118</f>
        <v>0</v>
      </c>
      <c r="I118" s="115">
        <f t="shared" si="5"/>
        <v>98820</v>
      </c>
      <c r="J118" s="117">
        <f t="shared" si="6"/>
        <v>0</v>
      </c>
      <c r="K118" s="51"/>
    </row>
    <row r="119" spans="1:11" s="51" customFormat="1" ht="26.1" hidden="1" customHeight="1">
      <c r="A119" s="121" t="s">
        <v>436</v>
      </c>
      <c r="B119" s="122">
        <f>SUM(B120:B122)</f>
        <v>460000</v>
      </c>
      <c r="C119" s="122"/>
      <c r="D119" s="122"/>
      <c r="E119" s="115">
        <f t="shared" si="8"/>
        <v>0</v>
      </c>
      <c r="F119" s="116">
        <f t="shared" si="7"/>
        <v>0</v>
      </c>
      <c r="G119" s="122">
        <f>SUM(G120:G122)</f>
        <v>0</v>
      </c>
      <c r="H119" s="122">
        <f>SUM(H120:H122)</f>
        <v>50000</v>
      </c>
      <c r="I119" s="115">
        <f t="shared" si="5"/>
        <v>-50000</v>
      </c>
      <c r="J119" s="117">
        <f t="shared" si="6"/>
        <v>-100</v>
      </c>
    </row>
    <row r="120" spans="1:11" s="120" customFormat="1" ht="26.1" hidden="1" customHeight="1">
      <c r="A120" s="123" t="s">
        <v>437</v>
      </c>
      <c r="B120" s="124">
        <v>260000</v>
      </c>
      <c r="C120" s="124"/>
      <c r="D120" s="125"/>
      <c r="E120" s="115">
        <f t="shared" si="8"/>
        <v>0</v>
      </c>
      <c r="F120" s="116">
        <f t="shared" si="7"/>
        <v>0</v>
      </c>
      <c r="G120" s="125">
        <f>C120+[1]收支餘絀!$G120</f>
        <v>0</v>
      </c>
      <c r="H120" s="125">
        <f>D120+[1]收支餘絀!$H120</f>
        <v>30000</v>
      </c>
      <c r="I120" s="115">
        <f t="shared" si="5"/>
        <v>-30000</v>
      </c>
      <c r="J120" s="117">
        <f t="shared" si="6"/>
        <v>-100</v>
      </c>
      <c r="K120" s="51"/>
    </row>
    <row r="121" spans="1:11" s="120" customFormat="1" ht="26.1" hidden="1" customHeight="1">
      <c r="A121" s="123" t="s">
        <v>438</v>
      </c>
      <c r="B121" s="124">
        <v>100000</v>
      </c>
      <c r="C121" s="124"/>
      <c r="D121" s="125"/>
      <c r="E121" s="115">
        <f t="shared" si="8"/>
        <v>0</v>
      </c>
      <c r="F121" s="116">
        <f t="shared" si="7"/>
        <v>0</v>
      </c>
      <c r="G121" s="125">
        <f>C121+[1]收支餘絀!$G121</f>
        <v>0</v>
      </c>
      <c r="H121" s="125">
        <f>D121+[1]收支餘絀!$H121</f>
        <v>10000</v>
      </c>
      <c r="I121" s="115">
        <f t="shared" si="5"/>
        <v>-10000</v>
      </c>
      <c r="J121" s="117">
        <f t="shared" si="6"/>
        <v>-100</v>
      </c>
      <c r="K121" s="51"/>
    </row>
    <row r="122" spans="1:11" s="120" customFormat="1" ht="26.1" hidden="1" customHeight="1">
      <c r="A122" s="123" t="s">
        <v>439</v>
      </c>
      <c r="B122" s="124">
        <v>100000</v>
      </c>
      <c r="C122" s="124"/>
      <c r="D122" s="125"/>
      <c r="E122" s="115">
        <f t="shared" si="8"/>
        <v>0</v>
      </c>
      <c r="F122" s="116">
        <f t="shared" si="7"/>
        <v>0</v>
      </c>
      <c r="G122" s="125">
        <f>C122+[1]收支餘絀!$G122</f>
        <v>0</v>
      </c>
      <c r="H122" s="125">
        <f>D122+[1]收支餘絀!$H122</f>
        <v>10000</v>
      </c>
      <c r="I122" s="115">
        <f t="shared" si="5"/>
        <v>-10000</v>
      </c>
      <c r="J122" s="117">
        <f t="shared" si="6"/>
        <v>-100</v>
      </c>
      <c r="K122" s="51"/>
    </row>
    <row r="123" spans="1:11" s="51" customFormat="1" ht="26.1" hidden="1" customHeight="1">
      <c r="A123" s="121" t="s">
        <v>440</v>
      </c>
      <c r="B123" s="122">
        <f>SUM(B124:B125)</f>
        <v>0</v>
      </c>
      <c r="C123" s="122">
        <f>SUM(C124:C125)</f>
        <v>0</v>
      </c>
      <c r="D123" s="122">
        <f>SUM(D124:D125)</f>
        <v>0</v>
      </c>
      <c r="E123" s="115">
        <f t="shared" si="8"/>
        <v>0</v>
      </c>
      <c r="F123" s="116">
        <f t="shared" si="7"/>
        <v>0</v>
      </c>
      <c r="G123" s="122">
        <f>SUM(G124:G125)</f>
        <v>0</v>
      </c>
      <c r="H123" s="122">
        <f>SUM(H124:H125)</f>
        <v>0</v>
      </c>
      <c r="I123" s="115">
        <f t="shared" si="5"/>
        <v>0</v>
      </c>
      <c r="J123" s="117">
        <f t="shared" si="6"/>
        <v>0</v>
      </c>
    </row>
    <row r="124" spans="1:11" s="120" customFormat="1" ht="26.1" hidden="1" customHeight="1">
      <c r="A124" s="123" t="s">
        <v>441</v>
      </c>
      <c r="B124" s="124">
        <v>0</v>
      </c>
      <c r="C124" s="124">
        <v>0</v>
      </c>
      <c r="D124" s="125">
        <v>0</v>
      </c>
      <c r="E124" s="115">
        <f t="shared" si="8"/>
        <v>0</v>
      </c>
      <c r="F124" s="116">
        <f t="shared" si="7"/>
        <v>0</v>
      </c>
      <c r="G124" s="125">
        <f>C124+[1]收支餘絀!$G124</f>
        <v>0</v>
      </c>
      <c r="H124" s="125">
        <f>D124+[1]收支餘絀!$H124</f>
        <v>0</v>
      </c>
      <c r="I124" s="115">
        <f t="shared" si="5"/>
        <v>0</v>
      </c>
      <c r="J124" s="117">
        <f t="shared" si="6"/>
        <v>0</v>
      </c>
      <c r="K124" s="51"/>
    </row>
    <row r="125" spans="1:11" s="120" customFormat="1" ht="26.1" hidden="1" customHeight="1">
      <c r="A125" s="123" t="s">
        <v>442</v>
      </c>
      <c r="B125" s="125">
        <v>0</v>
      </c>
      <c r="C125" s="124">
        <v>0</v>
      </c>
      <c r="D125" s="125">
        <v>0</v>
      </c>
      <c r="E125" s="115">
        <f t="shared" si="8"/>
        <v>0</v>
      </c>
      <c r="F125" s="116">
        <f t="shared" si="7"/>
        <v>0</v>
      </c>
      <c r="G125" s="125">
        <f>C125+[1]收支餘絀!$G125</f>
        <v>0</v>
      </c>
      <c r="H125" s="125">
        <f>D125+[1]收支餘絀!$H125</f>
        <v>0</v>
      </c>
      <c r="I125" s="115">
        <f t="shared" si="5"/>
        <v>0</v>
      </c>
      <c r="J125" s="117">
        <f t="shared" si="6"/>
        <v>0</v>
      </c>
      <c r="K125" s="51"/>
    </row>
    <row r="126" spans="1:11" s="51" customFormat="1" ht="26.1" hidden="1" customHeight="1">
      <c r="A126" s="121" t="s">
        <v>443</v>
      </c>
      <c r="B126" s="122">
        <f>SUM(B127:B130)</f>
        <v>80000</v>
      </c>
      <c r="C126" s="122">
        <f>SUM(C127:C130)</f>
        <v>12167</v>
      </c>
      <c r="D126" s="122">
        <f>SUM(D127:D130)</f>
        <v>0</v>
      </c>
      <c r="E126" s="115">
        <f t="shared" si="8"/>
        <v>12167</v>
      </c>
      <c r="F126" s="116">
        <f t="shared" si="7"/>
        <v>0</v>
      </c>
      <c r="G126" s="122">
        <f>SUM(G127:G130)</f>
        <v>21592</v>
      </c>
      <c r="H126" s="122">
        <f>SUM(H127:H130)</f>
        <v>0</v>
      </c>
      <c r="I126" s="115">
        <f t="shared" si="5"/>
        <v>21592</v>
      </c>
      <c r="J126" s="117">
        <f t="shared" si="6"/>
        <v>0</v>
      </c>
    </row>
    <row r="127" spans="1:11" s="120" customFormat="1" ht="26.1" hidden="1" customHeight="1">
      <c r="A127" s="123" t="s">
        <v>444</v>
      </c>
      <c r="B127" s="124">
        <v>80000</v>
      </c>
      <c r="C127" s="124">
        <v>12167</v>
      </c>
      <c r="D127" s="125">
        <v>0</v>
      </c>
      <c r="E127" s="115">
        <f t="shared" si="8"/>
        <v>12167</v>
      </c>
      <c r="F127" s="116">
        <f t="shared" si="7"/>
        <v>0</v>
      </c>
      <c r="G127" s="125">
        <f>C127+[1]收支餘絀!$G127</f>
        <v>21592</v>
      </c>
      <c r="H127" s="125">
        <f>D127+[1]收支餘絀!$H127</f>
        <v>0</v>
      </c>
      <c r="I127" s="115">
        <f t="shared" si="5"/>
        <v>21592</v>
      </c>
      <c r="J127" s="117">
        <f t="shared" si="6"/>
        <v>0</v>
      </c>
      <c r="K127" s="51"/>
    </row>
    <row r="128" spans="1:11" s="120" customFormat="1" ht="26.1" hidden="1" customHeight="1">
      <c r="A128" s="123" t="s">
        <v>445</v>
      </c>
      <c r="B128" s="124">
        <v>0</v>
      </c>
      <c r="C128" s="124">
        <v>0</v>
      </c>
      <c r="D128" s="125">
        <v>0</v>
      </c>
      <c r="E128" s="115">
        <f t="shared" si="8"/>
        <v>0</v>
      </c>
      <c r="F128" s="116">
        <f t="shared" si="7"/>
        <v>0</v>
      </c>
      <c r="G128" s="125">
        <f>C128+[1]收支餘絀!$G128</f>
        <v>0</v>
      </c>
      <c r="H128" s="125">
        <f>D128+[1]收支餘絀!$H128</f>
        <v>0</v>
      </c>
      <c r="I128" s="115">
        <f t="shared" si="5"/>
        <v>0</v>
      </c>
      <c r="J128" s="117">
        <f t="shared" si="6"/>
        <v>0</v>
      </c>
      <c r="K128" s="51"/>
    </row>
    <row r="129" spans="1:11" s="120" customFormat="1" ht="26.1" hidden="1" customHeight="1">
      <c r="A129" s="123" t="s">
        <v>366</v>
      </c>
      <c r="B129" s="124">
        <v>0</v>
      </c>
      <c r="C129" s="124">
        <v>0</v>
      </c>
      <c r="D129" s="125">
        <v>0</v>
      </c>
      <c r="E129" s="115">
        <f t="shared" si="8"/>
        <v>0</v>
      </c>
      <c r="F129" s="116">
        <f t="shared" si="7"/>
        <v>0</v>
      </c>
      <c r="G129" s="125">
        <f>C129+[1]收支餘絀!$G129</f>
        <v>0</v>
      </c>
      <c r="H129" s="125">
        <f>D129+[1]收支餘絀!$H129</f>
        <v>0</v>
      </c>
      <c r="I129" s="115">
        <f t="shared" si="5"/>
        <v>0</v>
      </c>
      <c r="J129" s="117">
        <f t="shared" si="6"/>
        <v>0</v>
      </c>
      <c r="K129" s="51"/>
    </row>
    <row r="130" spans="1:11" s="120" customFormat="1" ht="26.1" hidden="1" customHeight="1">
      <c r="A130" s="123" t="s">
        <v>367</v>
      </c>
      <c r="B130" s="124">
        <v>0</v>
      </c>
      <c r="C130" s="124">
        <v>0</v>
      </c>
      <c r="D130" s="125">
        <v>0</v>
      </c>
      <c r="E130" s="115">
        <f t="shared" si="8"/>
        <v>0</v>
      </c>
      <c r="F130" s="116">
        <f t="shared" si="7"/>
        <v>0</v>
      </c>
      <c r="G130" s="125">
        <f>C130+[1]收支餘絀!$G130</f>
        <v>0</v>
      </c>
      <c r="H130" s="125">
        <f>D130+[1]收支餘絀!$H130</f>
        <v>0</v>
      </c>
      <c r="I130" s="115">
        <f t="shared" si="5"/>
        <v>0</v>
      </c>
      <c r="J130" s="117">
        <f t="shared" si="6"/>
        <v>0</v>
      </c>
      <c r="K130" s="51"/>
    </row>
    <row r="131" spans="1:11" s="51" customFormat="1" ht="26.1" hidden="1" customHeight="1">
      <c r="A131" s="121" t="s">
        <v>446</v>
      </c>
      <c r="B131" s="122">
        <f>SUM(B132)</f>
        <v>0</v>
      </c>
      <c r="C131" s="122">
        <f>SUM(C132)</f>
        <v>0</v>
      </c>
      <c r="D131" s="122">
        <f>SUM(D132)</f>
        <v>0</v>
      </c>
      <c r="E131" s="115">
        <f t="shared" si="8"/>
        <v>0</v>
      </c>
      <c r="F131" s="116">
        <f t="shared" si="7"/>
        <v>0</v>
      </c>
      <c r="G131" s="122">
        <f>SUM(G132)</f>
        <v>0</v>
      </c>
      <c r="H131" s="122">
        <f>SUM(H132)</f>
        <v>0</v>
      </c>
      <c r="I131" s="115">
        <f t="shared" si="5"/>
        <v>0</v>
      </c>
      <c r="J131" s="117">
        <f t="shared" si="6"/>
        <v>0</v>
      </c>
    </row>
    <row r="132" spans="1:11" s="120" customFormat="1" ht="26.1" hidden="1" customHeight="1">
      <c r="A132" s="123" t="s">
        <v>447</v>
      </c>
      <c r="B132" s="125">
        <v>0</v>
      </c>
      <c r="C132" s="124">
        <v>0</v>
      </c>
      <c r="D132" s="125">
        <v>0</v>
      </c>
      <c r="E132" s="115">
        <f t="shared" si="8"/>
        <v>0</v>
      </c>
      <c r="F132" s="116">
        <f t="shared" si="7"/>
        <v>0</v>
      </c>
      <c r="G132" s="125">
        <f>C132+[1]收支餘絀!$G132</f>
        <v>0</v>
      </c>
      <c r="H132" s="125">
        <f>D132+[1]收支餘絀!$H132</f>
        <v>0</v>
      </c>
      <c r="I132" s="115">
        <f t="shared" si="5"/>
        <v>0</v>
      </c>
      <c r="J132" s="117">
        <f t="shared" si="6"/>
        <v>0</v>
      </c>
      <c r="K132" s="51"/>
    </row>
    <row r="133" spans="1:11" s="51" customFormat="1" ht="26.1" hidden="1" customHeight="1">
      <c r="A133" s="121" t="s">
        <v>448</v>
      </c>
      <c r="B133" s="122">
        <f>SUM(B134,B137)</f>
        <v>99000</v>
      </c>
      <c r="C133" s="122">
        <f>SUM(C134,C137)</f>
        <v>0</v>
      </c>
      <c r="D133" s="122">
        <f>SUM(D134,D137)</f>
        <v>0</v>
      </c>
      <c r="E133" s="115">
        <f t="shared" si="8"/>
        <v>0</v>
      </c>
      <c r="F133" s="116">
        <f t="shared" si="7"/>
        <v>0</v>
      </c>
      <c r="G133" s="122">
        <f>SUM(G134,G137)</f>
        <v>0</v>
      </c>
      <c r="H133" s="122">
        <f>SUM(H134,H137)</f>
        <v>0</v>
      </c>
      <c r="I133" s="115">
        <f t="shared" si="5"/>
        <v>0</v>
      </c>
      <c r="J133" s="117">
        <f t="shared" si="6"/>
        <v>0</v>
      </c>
    </row>
    <row r="134" spans="1:11" s="51" customFormat="1" ht="26.1" hidden="1" customHeight="1">
      <c r="A134" s="121" t="s">
        <v>449</v>
      </c>
      <c r="B134" s="122">
        <f>SUM(B135:B136)</f>
        <v>0</v>
      </c>
      <c r="C134" s="122">
        <f>SUM(C135:C136)</f>
        <v>0</v>
      </c>
      <c r="D134" s="122">
        <f>SUM(D135:D136)</f>
        <v>0</v>
      </c>
      <c r="E134" s="115">
        <f t="shared" si="8"/>
        <v>0</v>
      </c>
      <c r="F134" s="116">
        <f t="shared" si="7"/>
        <v>0</v>
      </c>
      <c r="G134" s="122">
        <f>SUM(G135:G136)</f>
        <v>0</v>
      </c>
      <c r="H134" s="122">
        <f>SUM(H135:H136)</f>
        <v>0</v>
      </c>
      <c r="I134" s="115">
        <f t="shared" si="5"/>
        <v>0</v>
      </c>
      <c r="J134" s="117">
        <f t="shared" si="6"/>
        <v>0</v>
      </c>
    </row>
    <row r="135" spans="1:11" s="120" customFormat="1" ht="26.1" hidden="1" customHeight="1">
      <c r="A135" s="123" t="s">
        <v>450</v>
      </c>
      <c r="B135" s="125">
        <v>0</v>
      </c>
      <c r="C135" s="124">
        <v>0</v>
      </c>
      <c r="D135" s="125">
        <v>0</v>
      </c>
      <c r="E135" s="115">
        <f t="shared" si="8"/>
        <v>0</v>
      </c>
      <c r="F135" s="116">
        <f t="shared" si="7"/>
        <v>0</v>
      </c>
      <c r="G135" s="125">
        <f>C135+[1]收支餘絀!$G135</f>
        <v>0</v>
      </c>
      <c r="H135" s="125">
        <f>D135+[1]收支餘絀!$H135</f>
        <v>0</v>
      </c>
      <c r="I135" s="115">
        <f t="shared" ref="I135:I152" si="14">G135-H135</f>
        <v>0</v>
      </c>
      <c r="J135" s="117">
        <f t="shared" ref="J135:J152" si="15">IF(H135=0,0,(I135/H135)*100)</f>
        <v>0</v>
      </c>
      <c r="K135" s="51"/>
    </row>
    <row r="136" spans="1:11" s="120" customFormat="1" ht="26.1" hidden="1" customHeight="1">
      <c r="A136" s="123" t="s">
        <v>451</v>
      </c>
      <c r="B136" s="125">
        <v>0</v>
      </c>
      <c r="C136" s="124">
        <v>0</v>
      </c>
      <c r="D136" s="125">
        <v>0</v>
      </c>
      <c r="E136" s="115">
        <f t="shared" si="8"/>
        <v>0</v>
      </c>
      <c r="F136" s="116">
        <f t="shared" si="7"/>
        <v>0</v>
      </c>
      <c r="G136" s="125">
        <f>C136+[1]收支餘絀!$G136</f>
        <v>0</v>
      </c>
      <c r="H136" s="125">
        <f>D136+[1]收支餘絀!$H136</f>
        <v>0</v>
      </c>
      <c r="I136" s="115">
        <f t="shared" si="14"/>
        <v>0</v>
      </c>
      <c r="J136" s="117">
        <f t="shared" si="15"/>
        <v>0</v>
      </c>
      <c r="K136" s="51"/>
    </row>
    <row r="137" spans="1:11" s="51" customFormat="1" ht="26.1" hidden="1" customHeight="1">
      <c r="A137" s="121" t="s">
        <v>452</v>
      </c>
      <c r="B137" s="122">
        <f>SUM(B138:B142)</f>
        <v>99000</v>
      </c>
      <c r="C137" s="122">
        <f>SUM(C138:C142)</f>
        <v>0</v>
      </c>
      <c r="D137" s="122">
        <f>SUM(D138:D142)</f>
        <v>0</v>
      </c>
      <c r="E137" s="115">
        <f t="shared" si="8"/>
        <v>0</v>
      </c>
      <c r="F137" s="116">
        <f t="shared" si="7"/>
        <v>0</v>
      </c>
      <c r="G137" s="122">
        <f>SUM(G138:G142)</f>
        <v>0</v>
      </c>
      <c r="H137" s="122">
        <f>SUM(H138:H142)</f>
        <v>0</v>
      </c>
      <c r="I137" s="115">
        <f t="shared" si="14"/>
        <v>0</v>
      </c>
      <c r="J137" s="117">
        <f t="shared" si="15"/>
        <v>0</v>
      </c>
    </row>
    <row r="138" spans="1:11" s="120" customFormat="1" ht="26.1" hidden="1" customHeight="1">
      <c r="A138" s="123" t="s">
        <v>453</v>
      </c>
      <c r="B138" s="125">
        <v>99000</v>
      </c>
      <c r="C138" s="125">
        <v>0</v>
      </c>
      <c r="D138" s="125">
        <v>0</v>
      </c>
      <c r="E138" s="115">
        <f t="shared" si="8"/>
        <v>0</v>
      </c>
      <c r="F138" s="116">
        <f t="shared" si="7"/>
        <v>0</v>
      </c>
      <c r="G138" s="125">
        <f>C138+[1]收支餘絀!$G138</f>
        <v>0</v>
      </c>
      <c r="H138" s="125">
        <f>D138+[1]收支餘絀!$H138</f>
        <v>0</v>
      </c>
      <c r="I138" s="115">
        <f t="shared" si="14"/>
        <v>0</v>
      </c>
      <c r="J138" s="117">
        <f t="shared" si="15"/>
        <v>0</v>
      </c>
      <c r="K138" s="51"/>
    </row>
    <row r="139" spans="1:11" s="120" customFormat="1" ht="26.1" hidden="1" customHeight="1">
      <c r="A139" s="123" t="s">
        <v>454</v>
      </c>
      <c r="B139" s="125">
        <v>0</v>
      </c>
      <c r="C139" s="125">
        <v>0</v>
      </c>
      <c r="D139" s="125">
        <v>0</v>
      </c>
      <c r="E139" s="115">
        <f t="shared" si="8"/>
        <v>0</v>
      </c>
      <c r="F139" s="116">
        <f t="shared" si="7"/>
        <v>0</v>
      </c>
      <c r="G139" s="125">
        <f>C139+[1]收支餘絀!$G139</f>
        <v>0</v>
      </c>
      <c r="H139" s="125">
        <f>D139+[1]收支餘絀!$H139</f>
        <v>0</v>
      </c>
      <c r="I139" s="115">
        <f t="shared" si="14"/>
        <v>0</v>
      </c>
      <c r="J139" s="117">
        <f t="shared" si="15"/>
        <v>0</v>
      </c>
      <c r="K139" s="51"/>
    </row>
    <row r="140" spans="1:11" s="120" customFormat="1" ht="26.1" hidden="1" customHeight="1">
      <c r="A140" s="123" t="s">
        <v>455</v>
      </c>
      <c r="B140" s="124">
        <v>0</v>
      </c>
      <c r="C140" s="125">
        <v>0</v>
      </c>
      <c r="D140" s="125">
        <v>0</v>
      </c>
      <c r="E140" s="115">
        <f t="shared" si="8"/>
        <v>0</v>
      </c>
      <c r="F140" s="116">
        <f t="shared" si="7"/>
        <v>0</v>
      </c>
      <c r="G140" s="125">
        <f>C140+[1]收支餘絀!$G140</f>
        <v>0</v>
      </c>
      <c r="H140" s="125">
        <f>D140+[1]收支餘絀!$H140</f>
        <v>0</v>
      </c>
      <c r="I140" s="115">
        <f t="shared" si="14"/>
        <v>0</v>
      </c>
      <c r="J140" s="117">
        <f t="shared" si="15"/>
        <v>0</v>
      </c>
      <c r="K140" s="51"/>
    </row>
    <row r="141" spans="1:11" s="120" customFormat="1" ht="26.1" hidden="1" customHeight="1">
      <c r="A141" s="123" t="s">
        <v>456</v>
      </c>
      <c r="B141" s="124">
        <v>0</v>
      </c>
      <c r="C141" s="125">
        <v>0</v>
      </c>
      <c r="D141" s="125">
        <v>0</v>
      </c>
      <c r="E141" s="115">
        <f t="shared" si="8"/>
        <v>0</v>
      </c>
      <c r="F141" s="116">
        <f t="shared" si="7"/>
        <v>0</v>
      </c>
      <c r="G141" s="125">
        <f>C141+[1]收支餘絀!$G141</f>
        <v>0</v>
      </c>
      <c r="H141" s="125">
        <f>D141+[1]收支餘絀!$H141</f>
        <v>0</v>
      </c>
      <c r="I141" s="115">
        <f t="shared" si="14"/>
        <v>0</v>
      </c>
      <c r="J141" s="117">
        <f t="shared" si="15"/>
        <v>0</v>
      </c>
      <c r="K141" s="51"/>
    </row>
    <row r="142" spans="1:11" s="120" customFormat="1" ht="26.1" hidden="1" customHeight="1">
      <c r="A142" s="123" t="s">
        <v>422</v>
      </c>
      <c r="B142" s="124">
        <v>0</v>
      </c>
      <c r="C142" s="125">
        <v>0</v>
      </c>
      <c r="D142" s="125">
        <v>0</v>
      </c>
      <c r="E142" s="115">
        <f t="shared" si="8"/>
        <v>0</v>
      </c>
      <c r="F142" s="116">
        <f t="shared" si="7"/>
        <v>0</v>
      </c>
      <c r="G142" s="125">
        <f>C142+[1]收支餘絀!$G142</f>
        <v>0</v>
      </c>
      <c r="H142" s="125">
        <f>D142+[1]收支餘絀!$H142</f>
        <v>0</v>
      </c>
      <c r="I142" s="115">
        <f t="shared" si="14"/>
        <v>0</v>
      </c>
      <c r="J142" s="117">
        <f t="shared" si="15"/>
        <v>0</v>
      </c>
      <c r="K142" s="51"/>
    </row>
    <row r="143" spans="1:11" s="51" customFormat="1" ht="26.1" hidden="1" customHeight="1">
      <c r="A143" s="121" t="s">
        <v>457</v>
      </c>
      <c r="B143" s="122">
        <f>SUM(B146,B144,B148)</f>
        <v>0</v>
      </c>
      <c r="C143" s="122">
        <f>SUM(C146,C144,C148)</f>
        <v>0</v>
      </c>
      <c r="D143" s="122">
        <f>SUM(D146,D144,D148)</f>
        <v>0</v>
      </c>
      <c r="E143" s="115">
        <f t="shared" si="8"/>
        <v>0</v>
      </c>
      <c r="F143" s="116">
        <f t="shared" si="7"/>
        <v>0</v>
      </c>
      <c r="G143" s="122">
        <f>SUM(G146,G144,G148)</f>
        <v>0</v>
      </c>
      <c r="H143" s="122">
        <f>SUM(H146,H144,H148)</f>
        <v>0</v>
      </c>
      <c r="I143" s="115">
        <f t="shared" si="14"/>
        <v>0</v>
      </c>
      <c r="J143" s="117">
        <f t="shared" si="15"/>
        <v>0</v>
      </c>
    </row>
    <row r="144" spans="1:11" s="51" customFormat="1" ht="26.1" hidden="1" customHeight="1">
      <c r="A144" s="121" t="s">
        <v>458</v>
      </c>
      <c r="B144" s="122">
        <f t="shared" ref="B144:D146" si="16">SUM(B145)</f>
        <v>0</v>
      </c>
      <c r="C144" s="122">
        <f t="shared" si="16"/>
        <v>0</v>
      </c>
      <c r="D144" s="122">
        <f t="shared" si="16"/>
        <v>0</v>
      </c>
      <c r="E144" s="115">
        <f t="shared" si="8"/>
        <v>0</v>
      </c>
      <c r="F144" s="116">
        <f t="shared" si="7"/>
        <v>0</v>
      </c>
      <c r="G144" s="122">
        <f>SUM(G145)</f>
        <v>0</v>
      </c>
      <c r="H144" s="122">
        <f>SUM(H145)</f>
        <v>0</v>
      </c>
      <c r="I144" s="115">
        <f t="shared" si="14"/>
        <v>0</v>
      </c>
      <c r="J144" s="117">
        <f t="shared" si="15"/>
        <v>0</v>
      </c>
    </row>
    <row r="145" spans="1:11" s="120" customFormat="1" ht="26.1" hidden="1" customHeight="1">
      <c r="A145" s="123" t="s">
        <v>394</v>
      </c>
      <c r="B145" s="125">
        <v>0</v>
      </c>
      <c r="C145" s="124">
        <v>0</v>
      </c>
      <c r="D145" s="125">
        <v>0</v>
      </c>
      <c r="E145" s="115">
        <f t="shared" si="8"/>
        <v>0</v>
      </c>
      <c r="F145" s="116">
        <f t="shared" si="7"/>
        <v>0</v>
      </c>
      <c r="G145" s="125">
        <f>C145+[1]收支餘絀!$G145</f>
        <v>0</v>
      </c>
      <c r="H145" s="125">
        <f>D145+[1]收支餘絀!$H145</f>
        <v>0</v>
      </c>
      <c r="I145" s="115">
        <f t="shared" si="14"/>
        <v>0</v>
      </c>
      <c r="J145" s="117">
        <f t="shared" si="15"/>
        <v>0</v>
      </c>
      <c r="K145" s="51"/>
    </row>
    <row r="146" spans="1:11" s="51" customFormat="1" ht="26.1" hidden="1" customHeight="1">
      <c r="A146" s="121" t="s">
        <v>459</v>
      </c>
      <c r="B146" s="122">
        <f t="shared" si="16"/>
        <v>0</v>
      </c>
      <c r="C146" s="122">
        <f>SUM(C147)</f>
        <v>0</v>
      </c>
      <c r="D146" s="122">
        <f t="shared" si="16"/>
        <v>0</v>
      </c>
      <c r="E146" s="115">
        <f t="shared" si="8"/>
        <v>0</v>
      </c>
      <c r="F146" s="116">
        <f t="shared" si="7"/>
        <v>0</v>
      </c>
      <c r="G146" s="122">
        <f>SUM(G147)</f>
        <v>0</v>
      </c>
      <c r="H146" s="122">
        <f>SUM(H147)</f>
        <v>0</v>
      </c>
      <c r="I146" s="115">
        <f t="shared" si="14"/>
        <v>0</v>
      </c>
      <c r="J146" s="117">
        <f t="shared" si="15"/>
        <v>0</v>
      </c>
    </row>
    <row r="147" spans="1:11" s="120" customFormat="1" ht="26.1" hidden="1" customHeight="1">
      <c r="A147" s="123" t="s">
        <v>460</v>
      </c>
      <c r="B147" s="125">
        <v>0</v>
      </c>
      <c r="C147" s="124">
        <v>0</v>
      </c>
      <c r="D147" s="125">
        <v>0</v>
      </c>
      <c r="E147" s="115">
        <f t="shared" si="8"/>
        <v>0</v>
      </c>
      <c r="F147" s="116">
        <f t="shared" si="7"/>
        <v>0</v>
      </c>
      <c r="G147" s="125">
        <f>C147+[1]收支餘絀!$G147</f>
        <v>0</v>
      </c>
      <c r="H147" s="125">
        <f>D147+[1]收支餘絀!$H147</f>
        <v>0</v>
      </c>
      <c r="I147" s="115">
        <f t="shared" si="14"/>
        <v>0</v>
      </c>
      <c r="J147" s="117">
        <f t="shared" si="15"/>
        <v>0</v>
      </c>
      <c r="K147" s="51"/>
    </row>
    <row r="148" spans="1:11" s="51" customFormat="1" ht="26.1" hidden="1" customHeight="1">
      <c r="A148" s="121" t="s">
        <v>461</v>
      </c>
      <c r="B148" s="122">
        <f>SUM(B149)</f>
        <v>0</v>
      </c>
      <c r="C148" s="122">
        <f>SUM(C149)</f>
        <v>0</v>
      </c>
      <c r="D148" s="122">
        <f>SUM(D149)</f>
        <v>0</v>
      </c>
      <c r="E148" s="115">
        <f t="shared" si="8"/>
        <v>0</v>
      </c>
      <c r="F148" s="116">
        <f t="shared" si="7"/>
        <v>0</v>
      </c>
      <c r="G148" s="122">
        <f>SUM(G149)</f>
        <v>0</v>
      </c>
      <c r="H148" s="122">
        <f>SUM(H149)</f>
        <v>0</v>
      </c>
      <c r="I148" s="115">
        <f t="shared" si="14"/>
        <v>0</v>
      </c>
      <c r="J148" s="117">
        <f t="shared" si="15"/>
        <v>0</v>
      </c>
    </row>
    <row r="149" spans="1:11" s="120" customFormat="1" ht="26.1" hidden="1" customHeight="1">
      <c r="A149" s="123" t="s">
        <v>462</v>
      </c>
      <c r="B149" s="125">
        <v>0</v>
      </c>
      <c r="C149" s="124">
        <v>0</v>
      </c>
      <c r="D149" s="125">
        <v>0</v>
      </c>
      <c r="E149" s="115">
        <f t="shared" si="8"/>
        <v>0</v>
      </c>
      <c r="F149" s="116">
        <f t="shared" si="7"/>
        <v>0</v>
      </c>
      <c r="G149" s="125">
        <f>C149+[1]收支餘絀!$G149</f>
        <v>0</v>
      </c>
      <c r="H149" s="125">
        <f>D149+[1]收支餘絀!$H149</f>
        <v>0</v>
      </c>
      <c r="I149" s="115">
        <f t="shared" si="14"/>
        <v>0</v>
      </c>
      <c r="J149" s="117">
        <f t="shared" si="15"/>
        <v>0</v>
      </c>
      <c r="K149" s="51"/>
    </row>
    <row r="150" spans="1:11" s="51" customFormat="1" ht="26.1" hidden="1" customHeight="1">
      <c r="A150" s="121" t="s">
        <v>411</v>
      </c>
      <c r="B150" s="122">
        <f t="shared" ref="B150:D151" si="17">SUM(B151)</f>
        <v>0</v>
      </c>
      <c r="C150" s="122">
        <f t="shared" si="17"/>
        <v>0</v>
      </c>
      <c r="D150" s="122">
        <f t="shared" si="17"/>
        <v>0</v>
      </c>
      <c r="E150" s="115">
        <f t="shared" si="8"/>
        <v>0</v>
      </c>
      <c r="F150" s="116">
        <f t="shared" si="7"/>
        <v>0</v>
      </c>
      <c r="G150" s="122">
        <f t="shared" ref="G150:H150" si="18">SUM(G151)</f>
        <v>0</v>
      </c>
      <c r="H150" s="122">
        <f t="shared" si="18"/>
        <v>0</v>
      </c>
      <c r="I150" s="115">
        <f t="shared" si="14"/>
        <v>0</v>
      </c>
      <c r="J150" s="117">
        <f t="shared" si="15"/>
        <v>0</v>
      </c>
    </row>
    <row r="151" spans="1:11" s="51" customFormat="1" ht="26.1" hidden="1" customHeight="1">
      <c r="A151" s="121" t="s">
        <v>414</v>
      </c>
      <c r="B151" s="122">
        <f t="shared" si="17"/>
        <v>0</v>
      </c>
      <c r="C151" s="122">
        <f t="shared" si="17"/>
        <v>0</v>
      </c>
      <c r="D151" s="122">
        <f t="shared" si="17"/>
        <v>0</v>
      </c>
      <c r="E151" s="115">
        <f t="shared" si="8"/>
        <v>0</v>
      </c>
      <c r="F151" s="116">
        <f t="shared" ref="F151:F152" si="19">IF(D151=0,0,(E151/D151)*100)</f>
        <v>0</v>
      </c>
      <c r="G151" s="122">
        <f>SUM(G152)</f>
        <v>0</v>
      </c>
      <c r="H151" s="122">
        <f>SUM(H152)</f>
        <v>0</v>
      </c>
      <c r="I151" s="115">
        <f t="shared" si="14"/>
        <v>0</v>
      </c>
      <c r="J151" s="117">
        <f t="shared" si="15"/>
        <v>0</v>
      </c>
    </row>
    <row r="152" spans="1:11" s="120" customFormat="1" ht="26.1" hidden="1" customHeight="1">
      <c r="A152" s="123" t="s">
        <v>463</v>
      </c>
      <c r="B152" s="125">
        <v>0</v>
      </c>
      <c r="C152" s="124">
        <v>0</v>
      </c>
      <c r="D152" s="125">
        <v>0</v>
      </c>
      <c r="E152" s="115">
        <f t="shared" ref="E152" si="20">C152-D152</f>
        <v>0</v>
      </c>
      <c r="F152" s="116">
        <f t="shared" si="19"/>
        <v>0</v>
      </c>
      <c r="G152" s="125">
        <f>C152+[1]收支餘絀!$G152</f>
        <v>0</v>
      </c>
      <c r="H152" s="125">
        <f>D152+[1]收支餘絀!$H152</f>
        <v>0</v>
      </c>
      <c r="I152" s="115">
        <f t="shared" si="14"/>
        <v>0</v>
      </c>
      <c r="J152" s="117">
        <f t="shared" si="15"/>
        <v>0</v>
      </c>
      <c r="K152" s="51"/>
    </row>
    <row r="153" spans="1:11" s="51" customFormat="1" ht="23.55" customHeight="1">
      <c r="A153" s="74" t="s">
        <v>464</v>
      </c>
      <c r="B153" s="114">
        <f>B5-B11</f>
        <v>5192000</v>
      </c>
      <c r="C153" s="114">
        <f>C5-C11</f>
        <v>-13618411</v>
      </c>
      <c r="D153" s="114">
        <f>D5-D11</f>
        <v>-20224000</v>
      </c>
      <c r="E153" s="115">
        <f t="shared" ref="E153:E202" si="21">C153-D153</f>
        <v>6605589</v>
      </c>
      <c r="F153" s="116">
        <f t="shared" ref="F153:F203" si="22">IF(D153=0,0,(E153/D153)*100)</f>
        <v>-32.662129153481011</v>
      </c>
      <c r="G153" s="114">
        <f>G5-G11</f>
        <v>54778922</v>
      </c>
      <c r="H153" s="114">
        <f>H5-H11</f>
        <v>20223000</v>
      </c>
      <c r="I153" s="115">
        <f t="shared" ref="I153" si="23">G153-H153</f>
        <v>34555922</v>
      </c>
      <c r="J153" s="117">
        <f t="shared" ref="J153:J154" si="24">IF(H153=0,0,(I153/H153)*100)</f>
        <v>170.87436087623001</v>
      </c>
    </row>
    <row r="154" spans="1:11" s="51" customFormat="1" ht="23.55" customHeight="1">
      <c r="A154" s="74" t="s">
        <v>465</v>
      </c>
      <c r="B154" s="114">
        <f>SUM(B155,B157)</f>
        <v>4360000</v>
      </c>
      <c r="C154" s="114">
        <f>SUM(C155,C157)</f>
        <v>166356</v>
      </c>
      <c r="D154" s="114">
        <f>SUM(D155,D157)</f>
        <v>180000</v>
      </c>
      <c r="E154" s="115">
        <f t="shared" si="21"/>
        <v>-13644</v>
      </c>
      <c r="F154" s="116">
        <f t="shared" si="22"/>
        <v>-7.580000000000001</v>
      </c>
      <c r="G154" s="114">
        <f>SUM(G155,G157)</f>
        <v>2557030</v>
      </c>
      <c r="H154" s="114">
        <f>SUM(H155,H157)</f>
        <v>3080000</v>
      </c>
      <c r="I154" s="115">
        <f t="shared" ref="I154:I160" si="25">G154-H154</f>
        <v>-522970</v>
      </c>
      <c r="J154" s="117">
        <f t="shared" si="24"/>
        <v>-16.979545454545455</v>
      </c>
    </row>
    <row r="155" spans="1:11" s="51" customFormat="1" ht="23.55" customHeight="1">
      <c r="A155" s="74" t="s">
        <v>466</v>
      </c>
      <c r="B155" s="131">
        <f>SUM(B156:B156)</f>
        <v>2360000</v>
      </c>
      <c r="C155" s="131">
        <f>SUM(C156:C156)</f>
        <v>117130</v>
      </c>
      <c r="D155" s="131">
        <f>SUM(D156:D156)</f>
        <v>180000</v>
      </c>
      <c r="E155" s="119">
        <f>C155-D155</f>
        <v>-62870</v>
      </c>
      <c r="F155" s="116">
        <f>IF(D155=0,0,(E155/D155)*100)</f>
        <v>-34.927777777777777</v>
      </c>
      <c r="G155" s="131">
        <f>SUM(G156:G156)</f>
        <v>1452691</v>
      </c>
      <c r="H155" s="131">
        <f>SUM(H156:H156)</f>
        <v>1880000</v>
      </c>
      <c r="I155" s="177">
        <f t="shared" si="25"/>
        <v>-427309</v>
      </c>
      <c r="J155" s="117">
        <f t="shared" ref="J155:J161" si="26">IF(H155=0,0,(I155/H155)*100)</f>
        <v>-22.729202127659576</v>
      </c>
    </row>
    <row r="156" spans="1:11" s="51" customFormat="1" ht="23.55" customHeight="1">
      <c r="A156" s="178" t="s">
        <v>467</v>
      </c>
      <c r="B156" s="179">
        <v>2360000</v>
      </c>
      <c r="C156" s="179">
        <v>117130</v>
      </c>
      <c r="D156" s="119">
        <v>180000</v>
      </c>
      <c r="E156" s="119">
        <f>C156-D156</f>
        <v>-62870</v>
      </c>
      <c r="F156" s="116">
        <f>IF(D156=0,0,(E156/D156)*100)</f>
        <v>-34.927777777777777</v>
      </c>
      <c r="G156" s="119">
        <f>C156+[1]收支餘絀!$G156</f>
        <v>1452691</v>
      </c>
      <c r="H156" s="119">
        <f>D156+[1]收支餘絀!$H156</f>
        <v>1880000</v>
      </c>
      <c r="I156" s="177">
        <f t="shared" si="25"/>
        <v>-427309</v>
      </c>
      <c r="J156" s="117">
        <f t="shared" si="26"/>
        <v>-22.729202127659576</v>
      </c>
    </row>
    <row r="157" spans="1:11" s="51" customFormat="1" ht="23.55" customHeight="1">
      <c r="A157" s="74" t="s">
        <v>468</v>
      </c>
      <c r="B157" s="131">
        <f>SUM(B158:B161)</f>
        <v>2000000</v>
      </c>
      <c r="C157" s="131">
        <f>SUM(C158:C161)</f>
        <v>49226</v>
      </c>
      <c r="D157" s="131">
        <f>SUM(D158:D161)</f>
        <v>0</v>
      </c>
      <c r="E157" s="115">
        <f t="shared" si="21"/>
        <v>49226</v>
      </c>
      <c r="F157" s="116">
        <f t="shared" si="22"/>
        <v>0</v>
      </c>
      <c r="G157" s="131">
        <f>SUM(G158:G161)</f>
        <v>1104339</v>
      </c>
      <c r="H157" s="131">
        <f>SUM(H158:H161)</f>
        <v>1200000</v>
      </c>
      <c r="I157" s="115">
        <f t="shared" si="25"/>
        <v>-95661</v>
      </c>
      <c r="J157" s="117">
        <f t="shared" si="26"/>
        <v>-7.9717500000000001</v>
      </c>
    </row>
    <row r="158" spans="1:11" s="160" customFormat="1" ht="23.55" hidden="1" customHeight="1">
      <c r="A158" s="161" t="s">
        <v>469</v>
      </c>
      <c r="B158" s="162">
        <v>0</v>
      </c>
      <c r="C158" s="162"/>
      <c r="D158" s="157">
        <v>0</v>
      </c>
      <c r="E158" s="157">
        <f>C158-D158</f>
        <v>0</v>
      </c>
      <c r="F158" s="158">
        <f>IF(D158=0,0,(E158/D158)*100)</f>
        <v>0</v>
      </c>
      <c r="G158" s="125">
        <f>C158+[1]收支餘絀!$G158</f>
        <v>0</v>
      </c>
      <c r="H158" s="125">
        <f>D158+[1]收支餘絀!$H158</f>
        <v>0</v>
      </c>
      <c r="I158" s="157">
        <f>G158-H158</f>
        <v>0</v>
      </c>
      <c r="J158" s="159">
        <f t="shared" si="26"/>
        <v>0</v>
      </c>
    </row>
    <row r="159" spans="1:11" s="51" customFormat="1" ht="23.55" customHeight="1">
      <c r="A159" s="178" t="s">
        <v>470</v>
      </c>
      <c r="B159" s="179">
        <v>0</v>
      </c>
      <c r="C159" s="179">
        <v>0</v>
      </c>
      <c r="D159" s="119">
        <v>0</v>
      </c>
      <c r="E159" s="119">
        <f t="shared" si="21"/>
        <v>0</v>
      </c>
      <c r="F159" s="116">
        <f t="shared" si="22"/>
        <v>0</v>
      </c>
      <c r="G159" s="119">
        <f>C159+[1]收支餘絀!$G159</f>
        <v>2999</v>
      </c>
      <c r="H159" s="119">
        <f>D159+[1]收支餘絀!$H159</f>
        <v>0</v>
      </c>
      <c r="I159" s="119">
        <f t="shared" si="25"/>
        <v>2999</v>
      </c>
      <c r="J159" s="117">
        <f t="shared" si="26"/>
        <v>0</v>
      </c>
    </row>
    <row r="160" spans="1:11" s="51" customFormat="1" ht="23.55" customHeight="1">
      <c r="A160" s="178" t="s">
        <v>471</v>
      </c>
      <c r="B160" s="179">
        <v>0</v>
      </c>
      <c r="C160" s="179">
        <v>0</v>
      </c>
      <c r="D160" s="119">
        <v>0</v>
      </c>
      <c r="E160" s="119">
        <f>C160-D160</f>
        <v>0</v>
      </c>
      <c r="F160" s="116">
        <f>IF(D160=0,0,(E160/D160)*100)</f>
        <v>0</v>
      </c>
      <c r="G160" s="119">
        <f>C160+[1]收支餘絀!$G160</f>
        <v>19611</v>
      </c>
      <c r="H160" s="119">
        <f>D160+[1]收支餘絀!$H160</f>
        <v>0</v>
      </c>
      <c r="I160" s="119">
        <f t="shared" si="25"/>
        <v>19611</v>
      </c>
      <c r="J160" s="117">
        <f t="shared" si="26"/>
        <v>0</v>
      </c>
    </row>
    <row r="161" spans="1:11" s="51" customFormat="1" ht="23.55" customHeight="1">
      <c r="A161" s="178" t="s">
        <v>472</v>
      </c>
      <c r="B161" s="179">
        <v>2000000</v>
      </c>
      <c r="C161" s="179">
        <v>49226</v>
      </c>
      <c r="D161" s="119">
        <v>0</v>
      </c>
      <c r="E161" s="115">
        <f t="shared" si="21"/>
        <v>49226</v>
      </c>
      <c r="F161" s="116">
        <f t="shared" si="22"/>
        <v>0</v>
      </c>
      <c r="G161" s="119">
        <f>C161+[1]收支餘絀!$G161</f>
        <v>1081729</v>
      </c>
      <c r="H161" s="119">
        <f>D161+[1]收支餘絀!$H161</f>
        <v>1200000</v>
      </c>
      <c r="I161" s="115">
        <f t="shared" ref="I161:I184" si="27">G161-H161</f>
        <v>-118271</v>
      </c>
      <c r="J161" s="117">
        <f t="shared" si="26"/>
        <v>-9.8559166666666673</v>
      </c>
    </row>
    <row r="162" spans="1:11" s="51" customFormat="1" ht="23.55" customHeight="1">
      <c r="A162" s="74" t="s">
        <v>473</v>
      </c>
      <c r="B162" s="114">
        <f t="shared" ref="B162:D163" si="28">B163</f>
        <v>50000</v>
      </c>
      <c r="C162" s="114">
        <f t="shared" si="28"/>
        <v>6790</v>
      </c>
      <c r="D162" s="114">
        <f t="shared" si="28"/>
        <v>0</v>
      </c>
      <c r="E162" s="119">
        <f>C162-D162</f>
        <v>6790</v>
      </c>
      <c r="F162" s="116">
        <f t="shared" si="22"/>
        <v>0</v>
      </c>
      <c r="G162" s="114">
        <f>G163</f>
        <v>50108</v>
      </c>
      <c r="H162" s="114">
        <f>H163</f>
        <v>25000</v>
      </c>
      <c r="I162" s="115">
        <f t="shared" si="27"/>
        <v>25108</v>
      </c>
      <c r="J162" s="117">
        <f t="shared" ref="J162:J184" si="29">IF(H162=0,0,(I162/H162)*100)</f>
        <v>100.43200000000002</v>
      </c>
    </row>
    <row r="163" spans="1:11" s="51" customFormat="1" ht="23.55" customHeight="1">
      <c r="A163" s="74" t="s">
        <v>474</v>
      </c>
      <c r="B163" s="114">
        <f t="shared" si="28"/>
        <v>50000</v>
      </c>
      <c r="C163" s="114">
        <f t="shared" si="28"/>
        <v>6790</v>
      </c>
      <c r="D163" s="114">
        <f t="shared" si="28"/>
        <v>0</v>
      </c>
      <c r="E163" s="119">
        <f t="shared" si="21"/>
        <v>6790</v>
      </c>
      <c r="F163" s="116">
        <f t="shared" si="22"/>
        <v>0</v>
      </c>
      <c r="G163" s="114">
        <f>G164</f>
        <v>50108</v>
      </c>
      <c r="H163" s="114">
        <f>H164</f>
        <v>25000</v>
      </c>
      <c r="I163" s="115">
        <f t="shared" si="27"/>
        <v>25108</v>
      </c>
      <c r="J163" s="117">
        <f t="shared" si="29"/>
        <v>100.43200000000002</v>
      </c>
    </row>
    <row r="164" spans="1:11" s="51" customFormat="1" ht="23.55" customHeight="1">
      <c r="A164" s="74" t="s">
        <v>475</v>
      </c>
      <c r="B164" s="114">
        <f>SUM(B165,B180,B184,B189,B196,B199)</f>
        <v>50000</v>
      </c>
      <c r="C164" s="114">
        <f>SUM(C165,C180,C184,C189,C196,C199)</f>
        <v>6790</v>
      </c>
      <c r="D164" s="114">
        <f>SUM(D165,D180,D184,D189,D196,D199)</f>
        <v>0</v>
      </c>
      <c r="E164" s="119">
        <f t="shared" si="21"/>
        <v>6790</v>
      </c>
      <c r="F164" s="116">
        <f t="shared" si="22"/>
        <v>0</v>
      </c>
      <c r="G164" s="114">
        <f>SUM(G165,G180,G184,G189,G196,G199)</f>
        <v>50108</v>
      </c>
      <c r="H164" s="114">
        <f>SUM(H165,H180,H184,H189,H196,H199)</f>
        <v>25000</v>
      </c>
      <c r="I164" s="115">
        <f t="shared" si="27"/>
        <v>25108</v>
      </c>
      <c r="J164" s="117">
        <f t="shared" si="29"/>
        <v>100.43200000000002</v>
      </c>
    </row>
    <row r="165" spans="1:11" s="51" customFormat="1" ht="26.1" hidden="1" customHeight="1">
      <c r="A165" s="121" t="s">
        <v>334</v>
      </c>
      <c r="B165" s="114">
        <f>SUM(B166,B169,B171,B175,B178)</f>
        <v>0</v>
      </c>
      <c r="C165" s="114">
        <f>SUM(C166,C169,C171,C175,C178)</f>
        <v>0</v>
      </c>
      <c r="D165" s="114">
        <f>SUM(D166,D169,D171,D175,D178)</f>
        <v>0</v>
      </c>
      <c r="E165" s="119">
        <f t="shared" si="21"/>
        <v>0</v>
      </c>
      <c r="F165" s="116">
        <f t="shared" si="22"/>
        <v>0</v>
      </c>
      <c r="G165" s="114">
        <f>SUM(G166,G169,G171,G175,G178)</f>
        <v>0</v>
      </c>
      <c r="H165" s="114">
        <f>SUM(H166,H169,H171,H175,H178)</f>
        <v>0</v>
      </c>
      <c r="I165" s="115">
        <f t="shared" si="27"/>
        <v>0</v>
      </c>
      <c r="J165" s="117">
        <f t="shared" si="29"/>
        <v>0</v>
      </c>
    </row>
    <row r="166" spans="1:11" s="51" customFormat="1" ht="26.1" hidden="1" customHeight="1">
      <c r="A166" s="121" t="s">
        <v>335</v>
      </c>
      <c r="B166" s="114">
        <f>SUM(B167:B168)</f>
        <v>0</v>
      </c>
      <c r="C166" s="114">
        <f>SUM(C167:C168)</f>
        <v>0</v>
      </c>
      <c r="D166" s="114">
        <f>SUM(D167:D168)</f>
        <v>0</v>
      </c>
      <c r="E166" s="119">
        <f t="shared" si="21"/>
        <v>0</v>
      </c>
      <c r="F166" s="116">
        <f t="shared" si="22"/>
        <v>0</v>
      </c>
      <c r="G166" s="114">
        <f>SUM(G167:G168)</f>
        <v>0</v>
      </c>
      <c r="H166" s="114">
        <f>SUM(H167:H168)</f>
        <v>0</v>
      </c>
      <c r="I166" s="115">
        <f t="shared" si="27"/>
        <v>0</v>
      </c>
      <c r="J166" s="117">
        <f t="shared" si="29"/>
        <v>0</v>
      </c>
    </row>
    <row r="167" spans="1:11" s="120" customFormat="1" ht="26.1" hidden="1" customHeight="1">
      <c r="A167" s="123" t="s">
        <v>337</v>
      </c>
      <c r="B167" s="125">
        <v>0</v>
      </c>
      <c r="C167" s="124">
        <v>0</v>
      </c>
      <c r="D167" s="125">
        <v>0</v>
      </c>
      <c r="E167" s="119">
        <f t="shared" si="21"/>
        <v>0</v>
      </c>
      <c r="F167" s="116">
        <f t="shared" si="22"/>
        <v>0</v>
      </c>
      <c r="G167" s="125">
        <f>C167+[1]收支餘絀!$G166</f>
        <v>0</v>
      </c>
      <c r="H167" s="125">
        <f>D167+[1]收支餘絀!$H166</f>
        <v>0</v>
      </c>
      <c r="I167" s="128">
        <f t="shared" si="27"/>
        <v>0</v>
      </c>
      <c r="J167" s="126">
        <f t="shared" si="29"/>
        <v>0</v>
      </c>
      <c r="K167" s="51"/>
    </row>
    <row r="168" spans="1:11" s="120" customFormat="1" ht="26.1" hidden="1" customHeight="1">
      <c r="A168" s="123" t="s">
        <v>425</v>
      </c>
      <c r="B168" s="125">
        <v>0</v>
      </c>
      <c r="C168" s="124">
        <v>0</v>
      </c>
      <c r="D168" s="125">
        <v>0</v>
      </c>
      <c r="E168" s="119">
        <f t="shared" si="21"/>
        <v>0</v>
      </c>
      <c r="F168" s="116">
        <f t="shared" si="22"/>
        <v>0</v>
      </c>
      <c r="G168" s="125">
        <f>C168+[1]收支餘絀!$G167</f>
        <v>0</v>
      </c>
      <c r="H168" s="125">
        <f>D168+[1]收支餘絀!$H167</f>
        <v>0</v>
      </c>
      <c r="I168" s="128">
        <f t="shared" si="27"/>
        <v>0</v>
      </c>
      <c r="J168" s="126">
        <f t="shared" si="29"/>
        <v>0</v>
      </c>
      <c r="K168" s="51"/>
    </row>
    <row r="169" spans="1:11" s="120" customFormat="1" ht="26.1" hidden="1" customHeight="1">
      <c r="A169" s="121" t="s">
        <v>434</v>
      </c>
      <c r="B169" s="122">
        <f>SUM(B170)</f>
        <v>0</v>
      </c>
      <c r="C169" s="122">
        <f>SUM(C170)</f>
        <v>0</v>
      </c>
      <c r="D169" s="122">
        <f>SUM(D170)</f>
        <v>0</v>
      </c>
      <c r="E169" s="119">
        <f t="shared" si="21"/>
        <v>0</v>
      </c>
      <c r="F169" s="116">
        <f t="shared" si="22"/>
        <v>0</v>
      </c>
      <c r="G169" s="122">
        <f>SUM(G170)</f>
        <v>0</v>
      </c>
      <c r="H169" s="122">
        <f>SUM(H170)</f>
        <v>0</v>
      </c>
      <c r="I169" s="115">
        <f t="shared" si="27"/>
        <v>0</v>
      </c>
      <c r="J169" s="117">
        <f t="shared" si="29"/>
        <v>0</v>
      </c>
      <c r="K169" s="51"/>
    </row>
    <row r="170" spans="1:11" s="120" customFormat="1" ht="26.1" hidden="1" customHeight="1">
      <c r="A170" s="123" t="s">
        <v>435</v>
      </c>
      <c r="B170" s="124">
        <v>0</v>
      </c>
      <c r="C170" s="124">
        <v>0</v>
      </c>
      <c r="D170" s="125">
        <v>0</v>
      </c>
      <c r="E170" s="119">
        <f t="shared" si="21"/>
        <v>0</v>
      </c>
      <c r="F170" s="116">
        <f t="shared" si="22"/>
        <v>0</v>
      </c>
      <c r="G170" s="125">
        <f>C170+[1]收支餘絀!$G169</f>
        <v>0</v>
      </c>
      <c r="H170" s="125">
        <f>D170+[1]收支餘絀!$H169</f>
        <v>0</v>
      </c>
      <c r="I170" s="128">
        <f t="shared" si="27"/>
        <v>0</v>
      </c>
      <c r="J170" s="126">
        <f t="shared" si="29"/>
        <v>0</v>
      </c>
      <c r="K170" s="51"/>
    </row>
    <row r="171" spans="1:11" s="51" customFormat="1" ht="26.1" hidden="1" customHeight="1">
      <c r="A171" s="121" t="s">
        <v>436</v>
      </c>
      <c r="B171" s="114">
        <f>SUM(B172:B174)</f>
        <v>0</v>
      </c>
      <c r="C171" s="114">
        <f>SUM(C172:C174)</f>
        <v>0</v>
      </c>
      <c r="D171" s="114">
        <f>SUM(D172:D174)</f>
        <v>0</v>
      </c>
      <c r="E171" s="119">
        <f t="shared" si="21"/>
        <v>0</v>
      </c>
      <c r="F171" s="116">
        <f t="shared" si="22"/>
        <v>0</v>
      </c>
      <c r="G171" s="114">
        <f>SUM(G172:G174)</f>
        <v>0</v>
      </c>
      <c r="H171" s="114">
        <f>SUM(H172:H174)</f>
        <v>0</v>
      </c>
      <c r="I171" s="115">
        <f t="shared" si="27"/>
        <v>0</v>
      </c>
      <c r="J171" s="117">
        <f t="shared" si="29"/>
        <v>0</v>
      </c>
    </row>
    <row r="172" spans="1:11" s="120" customFormat="1" ht="26.1" hidden="1" customHeight="1">
      <c r="A172" s="123" t="s">
        <v>476</v>
      </c>
      <c r="B172" s="125">
        <v>0</v>
      </c>
      <c r="C172" s="124">
        <v>0</v>
      </c>
      <c r="D172" s="125">
        <v>0</v>
      </c>
      <c r="E172" s="119">
        <f t="shared" si="21"/>
        <v>0</v>
      </c>
      <c r="F172" s="116">
        <f t="shared" si="22"/>
        <v>0</v>
      </c>
      <c r="G172" s="125">
        <f>C172+[1]收支餘絀!$G171</f>
        <v>0</v>
      </c>
      <c r="H172" s="125">
        <f>D172+[1]收支餘絀!$H171</f>
        <v>0</v>
      </c>
      <c r="I172" s="128">
        <f t="shared" si="27"/>
        <v>0</v>
      </c>
      <c r="J172" s="126">
        <f t="shared" si="29"/>
        <v>0</v>
      </c>
      <c r="K172" s="51"/>
    </row>
    <row r="173" spans="1:11" s="120" customFormat="1" ht="26.1" hidden="1" customHeight="1">
      <c r="A173" s="123" t="s">
        <v>477</v>
      </c>
      <c r="B173" s="125">
        <v>0</v>
      </c>
      <c r="C173" s="124">
        <v>0</v>
      </c>
      <c r="D173" s="125">
        <v>0</v>
      </c>
      <c r="E173" s="119">
        <f t="shared" si="21"/>
        <v>0</v>
      </c>
      <c r="F173" s="116">
        <f t="shared" si="22"/>
        <v>0</v>
      </c>
      <c r="G173" s="125">
        <f>C173+[1]收支餘絀!$G172</f>
        <v>0</v>
      </c>
      <c r="H173" s="125">
        <f>D173+[1]收支餘絀!$H172</f>
        <v>0</v>
      </c>
      <c r="I173" s="128">
        <f t="shared" si="27"/>
        <v>0</v>
      </c>
      <c r="J173" s="126">
        <f t="shared" si="29"/>
        <v>0</v>
      </c>
      <c r="K173" s="51"/>
    </row>
    <row r="174" spans="1:11" s="120" customFormat="1" ht="26.1" hidden="1" customHeight="1">
      <c r="A174" s="123" t="s">
        <v>439</v>
      </c>
      <c r="B174" s="125">
        <v>0</v>
      </c>
      <c r="C174" s="124">
        <v>0</v>
      </c>
      <c r="D174" s="125">
        <v>0</v>
      </c>
      <c r="E174" s="119">
        <f t="shared" si="21"/>
        <v>0</v>
      </c>
      <c r="F174" s="116">
        <f t="shared" si="22"/>
        <v>0</v>
      </c>
      <c r="G174" s="125">
        <f>C174+[1]收支餘絀!$G173</f>
        <v>0</v>
      </c>
      <c r="H174" s="125">
        <f>D174+[1]收支餘絀!$H173</f>
        <v>0</v>
      </c>
      <c r="I174" s="128">
        <f t="shared" si="27"/>
        <v>0</v>
      </c>
      <c r="J174" s="126">
        <f t="shared" si="29"/>
        <v>0</v>
      </c>
      <c r="K174" s="51"/>
    </row>
    <row r="175" spans="1:11" s="51" customFormat="1" ht="26.1" hidden="1" customHeight="1">
      <c r="A175" s="121" t="s">
        <v>443</v>
      </c>
      <c r="B175" s="114">
        <f>SUM(B176:B177)</f>
        <v>0</v>
      </c>
      <c r="C175" s="114">
        <f>SUM(C176:C177)</f>
        <v>0</v>
      </c>
      <c r="D175" s="114">
        <f>SUM(D176:D177)</f>
        <v>0</v>
      </c>
      <c r="E175" s="119">
        <f t="shared" si="21"/>
        <v>0</v>
      </c>
      <c r="F175" s="116">
        <f t="shared" si="22"/>
        <v>0</v>
      </c>
      <c r="G175" s="114">
        <f>SUM(G176:G177)</f>
        <v>0</v>
      </c>
      <c r="H175" s="114">
        <f>SUM(H176:H177)</f>
        <v>0</v>
      </c>
      <c r="I175" s="115">
        <f t="shared" si="27"/>
        <v>0</v>
      </c>
      <c r="J175" s="117">
        <f t="shared" si="29"/>
        <v>0</v>
      </c>
    </row>
    <row r="176" spans="1:11" s="51" customFormat="1" ht="26.1" hidden="1" customHeight="1">
      <c r="A176" s="123" t="s">
        <v>444</v>
      </c>
      <c r="B176" s="125">
        <v>0</v>
      </c>
      <c r="C176" s="124">
        <v>0</v>
      </c>
      <c r="D176" s="125">
        <v>0</v>
      </c>
      <c r="E176" s="119">
        <f t="shared" si="21"/>
        <v>0</v>
      </c>
      <c r="F176" s="116">
        <f t="shared" si="22"/>
        <v>0</v>
      </c>
      <c r="G176" s="125">
        <f>C176+[1]收支餘絀!$G175</f>
        <v>0</v>
      </c>
      <c r="H176" s="125">
        <f>D176+[1]收支餘絀!$H175</f>
        <v>0</v>
      </c>
      <c r="I176" s="128">
        <f t="shared" si="27"/>
        <v>0</v>
      </c>
      <c r="J176" s="126">
        <f t="shared" si="29"/>
        <v>0</v>
      </c>
    </row>
    <row r="177" spans="1:11" s="120" customFormat="1" ht="26.1" hidden="1" customHeight="1">
      <c r="A177" s="123" t="s">
        <v>366</v>
      </c>
      <c r="B177" s="125">
        <v>0</v>
      </c>
      <c r="C177" s="124">
        <v>0</v>
      </c>
      <c r="D177" s="125">
        <v>0</v>
      </c>
      <c r="E177" s="119">
        <f t="shared" si="21"/>
        <v>0</v>
      </c>
      <c r="F177" s="116">
        <f t="shared" si="22"/>
        <v>0</v>
      </c>
      <c r="G177" s="125">
        <f>C177+[1]收支餘絀!$G176</f>
        <v>0</v>
      </c>
      <c r="H177" s="125">
        <f>D177+[1]收支餘絀!$H176</f>
        <v>0</v>
      </c>
      <c r="I177" s="128">
        <f t="shared" si="27"/>
        <v>0</v>
      </c>
      <c r="J177" s="126">
        <f t="shared" si="29"/>
        <v>0</v>
      </c>
      <c r="K177" s="51"/>
    </row>
    <row r="178" spans="1:11" s="51" customFormat="1" ht="26.1" hidden="1" customHeight="1">
      <c r="A178" s="121" t="s">
        <v>446</v>
      </c>
      <c r="B178" s="114">
        <f>SUM(B179)</f>
        <v>0</v>
      </c>
      <c r="C178" s="114">
        <f>SUM(C179)</f>
        <v>0</v>
      </c>
      <c r="D178" s="114">
        <f>SUM(D179)</f>
        <v>0</v>
      </c>
      <c r="E178" s="119">
        <f t="shared" si="21"/>
        <v>0</v>
      </c>
      <c r="F178" s="116">
        <f t="shared" si="22"/>
        <v>0</v>
      </c>
      <c r="G178" s="114">
        <f>SUM(G179)</f>
        <v>0</v>
      </c>
      <c r="H178" s="114">
        <f>SUM(H179)</f>
        <v>0</v>
      </c>
      <c r="I178" s="115">
        <f>G178-H178</f>
        <v>0</v>
      </c>
      <c r="J178" s="117">
        <f>IF(H178=0,0,(I178/H178)*100)</f>
        <v>0</v>
      </c>
    </row>
    <row r="179" spans="1:11" s="51" customFormat="1" ht="26.1" hidden="1" customHeight="1">
      <c r="A179" s="123" t="s">
        <v>478</v>
      </c>
      <c r="B179" s="125">
        <v>0</v>
      </c>
      <c r="C179" s="125">
        <v>0</v>
      </c>
      <c r="D179" s="125">
        <v>0</v>
      </c>
      <c r="E179" s="119">
        <f t="shared" si="21"/>
        <v>0</v>
      </c>
      <c r="F179" s="116">
        <f t="shared" si="22"/>
        <v>0</v>
      </c>
      <c r="G179" s="125">
        <f>C179+[1]收支餘絀!$G178</f>
        <v>0</v>
      </c>
      <c r="H179" s="125">
        <f>D179+[1]收支餘絀!$H178</f>
        <v>0</v>
      </c>
      <c r="I179" s="128">
        <f>G179-H179</f>
        <v>0</v>
      </c>
      <c r="J179" s="126">
        <f>IF(H179=0,0,(I179/H179)*100)</f>
        <v>0</v>
      </c>
    </row>
    <row r="180" spans="1:11" s="51" customFormat="1" ht="26.1" hidden="1" customHeight="1">
      <c r="A180" s="121" t="s">
        <v>448</v>
      </c>
      <c r="B180" s="122">
        <f>SUM(B181)</f>
        <v>0</v>
      </c>
      <c r="C180" s="122">
        <f>SUM(C181)</f>
        <v>0</v>
      </c>
      <c r="D180" s="122">
        <f>SUM(D181)</f>
        <v>0</v>
      </c>
      <c r="E180" s="119">
        <f t="shared" si="21"/>
        <v>0</v>
      </c>
      <c r="F180" s="116">
        <f t="shared" si="22"/>
        <v>0</v>
      </c>
      <c r="G180" s="122">
        <f>SUM(G181)</f>
        <v>0</v>
      </c>
      <c r="H180" s="122">
        <f>SUM(H181)</f>
        <v>0</v>
      </c>
      <c r="I180" s="115">
        <f t="shared" si="27"/>
        <v>0</v>
      </c>
      <c r="J180" s="117">
        <f t="shared" si="29"/>
        <v>0</v>
      </c>
    </row>
    <row r="181" spans="1:11" s="51" customFormat="1" ht="26.1" hidden="1" customHeight="1">
      <c r="A181" s="121" t="s">
        <v>452</v>
      </c>
      <c r="B181" s="122">
        <f>SUM(B182:B183)</f>
        <v>0</v>
      </c>
      <c r="C181" s="122">
        <f>SUM(C182:C183)</f>
        <v>0</v>
      </c>
      <c r="D181" s="122">
        <f>SUM(D182:D183)</f>
        <v>0</v>
      </c>
      <c r="E181" s="119">
        <f t="shared" si="21"/>
        <v>0</v>
      </c>
      <c r="F181" s="116">
        <f t="shared" si="22"/>
        <v>0</v>
      </c>
      <c r="G181" s="122">
        <f>SUM(G182:G183)</f>
        <v>0</v>
      </c>
      <c r="H181" s="122">
        <f>SUM(H182:H183)</f>
        <v>0</v>
      </c>
      <c r="I181" s="115">
        <f t="shared" si="27"/>
        <v>0</v>
      </c>
      <c r="J181" s="117">
        <f t="shared" si="29"/>
        <v>0</v>
      </c>
    </row>
    <row r="182" spans="1:11" s="120" customFormat="1" ht="26.1" hidden="1" customHeight="1">
      <c r="A182" s="123" t="s">
        <v>453</v>
      </c>
      <c r="B182" s="125">
        <v>0</v>
      </c>
      <c r="C182" s="124">
        <v>0</v>
      </c>
      <c r="D182" s="125">
        <v>0</v>
      </c>
      <c r="E182" s="119">
        <f t="shared" si="21"/>
        <v>0</v>
      </c>
      <c r="F182" s="116">
        <f t="shared" si="22"/>
        <v>0</v>
      </c>
      <c r="G182" s="125">
        <f>C182+[1]收支餘絀!$G181</f>
        <v>0</v>
      </c>
      <c r="H182" s="125">
        <f>D182+[1]收支餘絀!$H181</f>
        <v>0</v>
      </c>
      <c r="I182" s="128">
        <f t="shared" si="27"/>
        <v>0</v>
      </c>
      <c r="J182" s="126">
        <f t="shared" si="29"/>
        <v>0</v>
      </c>
      <c r="K182" s="51"/>
    </row>
    <row r="183" spans="1:11" s="120" customFormat="1" ht="26.1" hidden="1" customHeight="1">
      <c r="A183" s="123" t="s">
        <v>455</v>
      </c>
      <c r="B183" s="125">
        <v>0</v>
      </c>
      <c r="C183" s="124">
        <v>0</v>
      </c>
      <c r="D183" s="125">
        <v>0</v>
      </c>
      <c r="E183" s="119">
        <f t="shared" si="21"/>
        <v>0</v>
      </c>
      <c r="F183" s="116">
        <f t="shared" si="22"/>
        <v>0</v>
      </c>
      <c r="G183" s="125">
        <f>C183+[1]收支餘絀!$G182</f>
        <v>0</v>
      </c>
      <c r="H183" s="125">
        <f>D183+[1]收支餘絀!$H182</f>
        <v>0</v>
      </c>
      <c r="I183" s="128">
        <f>G183-H183</f>
        <v>0</v>
      </c>
      <c r="J183" s="126">
        <f>IF(H183=0,0,(I183/H183)*100)</f>
        <v>0</v>
      </c>
      <c r="K183" s="51"/>
    </row>
    <row r="184" spans="1:11" s="51" customFormat="1" ht="26.1" hidden="1" customHeight="1">
      <c r="A184" s="121" t="s">
        <v>479</v>
      </c>
      <c r="B184" s="122">
        <f>SUM(B185,B187)</f>
        <v>0</v>
      </c>
      <c r="C184" s="122">
        <f>SUM(C185,C187)</f>
        <v>0</v>
      </c>
      <c r="D184" s="122">
        <f>SUM(D185,D187)</f>
        <v>0</v>
      </c>
      <c r="E184" s="119">
        <f t="shared" si="21"/>
        <v>0</v>
      </c>
      <c r="F184" s="116">
        <f t="shared" si="22"/>
        <v>0</v>
      </c>
      <c r="G184" s="122">
        <f>SUM(G185,G187)</f>
        <v>0</v>
      </c>
      <c r="H184" s="122">
        <f>SUM(H185,H187)</f>
        <v>0</v>
      </c>
      <c r="I184" s="115">
        <f t="shared" si="27"/>
        <v>0</v>
      </c>
      <c r="J184" s="117">
        <f t="shared" si="29"/>
        <v>0</v>
      </c>
    </row>
    <row r="185" spans="1:11" s="51" customFormat="1" ht="26.1" hidden="1" customHeight="1">
      <c r="A185" s="121" t="s">
        <v>480</v>
      </c>
      <c r="B185" s="122">
        <f>SUM(B186)</f>
        <v>0</v>
      </c>
      <c r="C185" s="122">
        <f>SUM(C186)</f>
        <v>0</v>
      </c>
      <c r="D185" s="122">
        <f>SUM(D186)</f>
        <v>0</v>
      </c>
      <c r="E185" s="119">
        <f t="shared" si="21"/>
        <v>0</v>
      </c>
      <c r="F185" s="116">
        <f t="shared" si="22"/>
        <v>0</v>
      </c>
      <c r="G185" s="122">
        <f>SUM(G186)</f>
        <v>0</v>
      </c>
      <c r="H185" s="122">
        <f>SUM(H186)</f>
        <v>0</v>
      </c>
      <c r="I185" s="115">
        <f t="shared" ref="I185:I193" si="30">G185-H185</f>
        <v>0</v>
      </c>
      <c r="J185" s="117">
        <f t="shared" ref="J185:J195" si="31">IF(H185=0,0,(I185/H185)*100)</f>
        <v>0</v>
      </c>
    </row>
    <row r="186" spans="1:11" s="120" customFormat="1" ht="26.1" hidden="1" customHeight="1">
      <c r="A186" s="123" t="s">
        <v>406</v>
      </c>
      <c r="B186" s="125">
        <v>0</v>
      </c>
      <c r="C186" s="124">
        <v>0</v>
      </c>
      <c r="D186" s="125">
        <v>0</v>
      </c>
      <c r="E186" s="119">
        <f t="shared" si="21"/>
        <v>0</v>
      </c>
      <c r="F186" s="116">
        <f t="shared" si="22"/>
        <v>0</v>
      </c>
      <c r="G186" s="125">
        <f>C186+[1]收支餘絀!$G185</f>
        <v>0</v>
      </c>
      <c r="H186" s="125">
        <f>D186+[1]收支餘絀!$H185</f>
        <v>0</v>
      </c>
      <c r="I186" s="128">
        <f t="shared" si="30"/>
        <v>0</v>
      </c>
      <c r="J186" s="126">
        <f t="shared" si="31"/>
        <v>0</v>
      </c>
      <c r="K186" s="51"/>
    </row>
    <row r="187" spans="1:11" s="51" customFormat="1" ht="26.1" hidden="1" customHeight="1">
      <c r="A187" s="121" t="s">
        <v>407</v>
      </c>
      <c r="B187" s="122">
        <f>SUM(B188)</f>
        <v>0</v>
      </c>
      <c r="C187" s="122">
        <f>SUM(C188)</f>
        <v>0</v>
      </c>
      <c r="D187" s="122">
        <f>SUM(D188)</f>
        <v>0</v>
      </c>
      <c r="E187" s="119">
        <f t="shared" si="21"/>
        <v>0</v>
      </c>
      <c r="F187" s="116">
        <f t="shared" si="22"/>
        <v>0</v>
      </c>
      <c r="G187" s="122">
        <f>SUM(G188)</f>
        <v>0</v>
      </c>
      <c r="H187" s="122">
        <f>SUM(H188)</f>
        <v>0</v>
      </c>
      <c r="I187" s="115">
        <f t="shared" si="30"/>
        <v>0</v>
      </c>
      <c r="J187" s="117">
        <f t="shared" si="31"/>
        <v>0</v>
      </c>
    </row>
    <row r="188" spans="1:11" s="120" customFormat="1" ht="26.1" hidden="1" customHeight="1">
      <c r="A188" s="123" t="s">
        <v>408</v>
      </c>
      <c r="B188" s="125">
        <v>0</v>
      </c>
      <c r="C188" s="124">
        <v>0</v>
      </c>
      <c r="D188" s="125">
        <v>0</v>
      </c>
      <c r="E188" s="119">
        <f t="shared" si="21"/>
        <v>0</v>
      </c>
      <c r="F188" s="116">
        <f t="shared" si="22"/>
        <v>0</v>
      </c>
      <c r="G188" s="125">
        <f>C188+[1]收支餘絀!$G187</f>
        <v>0</v>
      </c>
      <c r="H188" s="125">
        <f>D188+[1]收支餘絀!$H187</f>
        <v>0</v>
      </c>
      <c r="I188" s="128">
        <f t="shared" si="30"/>
        <v>0</v>
      </c>
      <c r="J188" s="126">
        <f t="shared" si="31"/>
        <v>0</v>
      </c>
      <c r="K188" s="51"/>
    </row>
    <row r="189" spans="1:11" s="51" customFormat="1" ht="26.1" hidden="1" customHeight="1">
      <c r="A189" s="121" t="s">
        <v>481</v>
      </c>
      <c r="B189" s="122">
        <f>SUM(B192,B190,B194)</f>
        <v>0</v>
      </c>
      <c r="C189" s="122">
        <f>SUM(C192,C190,C194)</f>
        <v>0</v>
      </c>
      <c r="D189" s="122">
        <f>SUM(D192,D190,D194)</f>
        <v>0</v>
      </c>
      <c r="E189" s="119">
        <f t="shared" si="21"/>
        <v>0</v>
      </c>
      <c r="F189" s="116">
        <f t="shared" si="22"/>
        <v>0</v>
      </c>
      <c r="G189" s="122">
        <f>SUM(G192,G190,G194)</f>
        <v>0</v>
      </c>
      <c r="H189" s="122">
        <f>SUM(H192,H190,H194)</f>
        <v>0</v>
      </c>
      <c r="I189" s="115">
        <f t="shared" si="30"/>
        <v>0</v>
      </c>
      <c r="J189" s="117">
        <f t="shared" si="31"/>
        <v>0</v>
      </c>
    </row>
    <row r="190" spans="1:11" s="51" customFormat="1" ht="26.1" hidden="1" customHeight="1">
      <c r="A190" s="121" t="s">
        <v>482</v>
      </c>
      <c r="B190" s="122">
        <f>SUM(B191)</f>
        <v>0</v>
      </c>
      <c r="C190" s="122">
        <f>SUM(C191)</f>
        <v>0</v>
      </c>
      <c r="D190" s="122">
        <f>SUM(D191)</f>
        <v>0</v>
      </c>
      <c r="E190" s="119">
        <f t="shared" si="21"/>
        <v>0</v>
      </c>
      <c r="F190" s="116">
        <f t="shared" si="22"/>
        <v>0</v>
      </c>
      <c r="G190" s="122">
        <f>SUM(G191)</f>
        <v>0</v>
      </c>
      <c r="H190" s="122">
        <f>SUM(H191)</f>
        <v>0</v>
      </c>
      <c r="I190" s="115">
        <f t="shared" si="30"/>
        <v>0</v>
      </c>
      <c r="J190" s="117">
        <f>IF(H190=0,0,(I190/H190)*100)</f>
        <v>0</v>
      </c>
    </row>
    <row r="191" spans="1:11" s="120" customFormat="1" ht="26.1" hidden="1" customHeight="1">
      <c r="A191" s="123" t="s">
        <v>483</v>
      </c>
      <c r="B191" s="125">
        <v>0</v>
      </c>
      <c r="C191" s="124">
        <v>0</v>
      </c>
      <c r="D191" s="125">
        <v>0</v>
      </c>
      <c r="E191" s="119">
        <f t="shared" si="21"/>
        <v>0</v>
      </c>
      <c r="F191" s="116">
        <f t="shared" si="22"/>
        <v>0</v>
      </c>
      <c r="G191" s="125">
        <f>C191+[1]收支餘絀!$G190</f>
        <v>0</v>
      </c>
      <c r="H191" s="125">
        <f>D191+[1]收支餘絀!$H190</f>
        <v>0</v>
      </c>
      <c r="I191" s="128">
        <f t="shared" si="30"/>
        <v>0</v>
      </c>
      <c r="J191" s="126">
        <f>IF(H191=0,0,(I191/H191)*100)</f>
        <v>0</v>
      </c>
      <c r="K191" s="51"/>
    </row>
    <row r="192" spans="1:11" s="51" customFormat="1" ht="26.1" hidden="1" customHeight="1">
      <c r="A192" s="121" t="s">
        <v>484</v>
      </c>
      <c r="B192" s="122">
        <f>SUM(B193)</f>
        <v>0</v>
      </c>
      <c r="C192" s="122">
        <f>SUM(C193)</f>
        <v>0</v>
      </c>
      <c r="D192" s="122">
        <f>SUM(D193)</f>
        <v>0</v>
      </c>
      <c r="E192" s="119">
        <f t="shared" si="21"/>
        <v>0</v>
      </c>
      <c r="F192" s="116">
        <f t="shared" si="22"/>
        <v>0</v>
      </c>
      <c r="G192" s="122">
        <f>SUM(G193)</f>
        <v>0</v>
      </c>
      <c r="H192" s="122">
        <f>SUM(H193)</f>
        <v>0</v>
      </c>
      <c r="I192" s="115">
        <f t="shared" si="30"/>
        <v>0</v>
      </c>
      <c r="J192" s="117">
        <f t="shared" si="31"/>
        <v>0</v>
      </c>
    </row>
    <row r="193" spans="1:11" s="120" customFormat="1" ht="26.1" hidden="1" customHeight="1">
      <c r="A193" s="123" t="s">
        <v>485</v>
      </c>
      <c r="B193" s="125">
        <v>0</v>
      </c>
      <c r="C193" s="124">
        <v>0</v>
      </c>
      <c r="D193" s="125">
        <v>0</v>
      </c>
      <c r="E193" s="119">
        <f t="shared" si="21"/>
        <v>0</v>
      </c>
      <c r="F193" s="116">
        <f t="shared" si="22"/>
        <v>0</v>
      </c>
      <c r="G193" s="125">
        <f>C193+[1]收支餘絀!$G192</f>
        <v>0</v>
      </c>
      <c r="H193" s="125">
        <f>D193+[1]收支餘絀!$H192</f>
        <v>0</v>
      </c>
      <c r="I193" s="128">
        <f t="shared" si="30"/>
        <v>0</v>
      </c>
      <c r="J193" s="126">
        <f t="shared" si="31"/>
        <v>0</v>
      </c>
      <c r="K193" s="51"/>
    </row>
    <row r="194" spans="1:11" s="51" customFormat="1" ht="26.1" hidden="1" customHeight="1">
      <c r="A194" s="121" t="s">
        <v>414</v>
      </c>
      <c r="B194" s="122">
        <f>SUM(B195)</f>
        <v>0</v>
      </c>
      <c r="C194" s="122">
        <f>SUM(C195)</f>
        <v>0</v>
      </c>
      <c r="D194" s="122">
        <f>SUM(D195)</f>
        <v>0</v>
      </c>
      <c r="E194" s="119">
        <f t="shared" si="21"/>
        <v>0</v>
      </c>
      <c r="F194" s="116">
        <f t="shared" si="22"/>
        <v>0</v>
      </c>
      <c r="G194" s="122">
        <f>SUM(G195)</f>
        <v>0</v>
      </c>
      <c r="H194" s="122">
        <f>SUM(H195)</f>
        <v>0</v>
      </c>
      <c r="I194" s="115">
        <f t="shared" ref="I194:I203" si="32">G194-H194</f>
        <v>0</v>
      </c>
      <c r="J194" s="117">
        <f t="shared" si="31"/>
        <v>0</v>
      </c>
    </row>
    <row r="195" spans="1:11" s="120" customFormat="1" ht="26.1" hidden="1" customHeight="1">
      <c r="A195" s="123" t="s">
        <v>463</v>
      </c>
      <c r="B195" s="125">
        <v>0</v>
      </c>
      <c r="C195" s="124">
        <v>0</v>
      </c>
      <c r="D195" s="125">
        <v>0</v>
      </c>
      <c r="E195" s="119">
        <f t="shared" si="21"/>
        <v>0</v>
      </c>
      <c r="F195" s="116">
        <f t="shared" si="22"/>
        <v>0</v>
      </c>
      <c r="G195" s="125">
        <f>C195+[1]收支餘絀!$G194</f>
        <v>0</v>
      </c>
      <c r="H195" s="125">
        <f>D195+[1]收支餘絀!$H194</f>
        <v>0</v>
      </c>
      <c r="I195" s="128">
        <f t="shared" si="32"/>
        <v>0</v>
      </c>
      <c r="J195" s="126">
        <f t="shared" si="31"/>
        <v>0</v>
      </c>
      <c r="K195" s="51"/>
    </row>
    <row r="196" spans="1:11" s="51" customFormat="1" ht="26.1" hidden="1" customHeight="1">
      <c r="A196" s="121" t="s">
        <v>486</v>
      </c>
      <c r="B196" s="129">
        <f t="shared" ref="B196:D197" si="33">B197</f>
        <v>0</v>
      </c>
      <c r="C196" s="129">
        <f t="shared" si="33"/>
        <v>0</v>
      </c>
      <c r="D196" s="129">
        <f t="shared" si="33"/>
        <v>0</v>
      </c>
      <c r="E196" s="119">
        <f t="shared" si="21"/>
        <v>0</v>
      </c>
      <c r="F196" s="116">
        <f t="shared" si="22"/>
        <v>0</v>
      </c>
      <c r="G196" s="129">
        <f t="shared" ref="G196:H197" si="34">G197</f>
        <v>0</v>
      </c>
      <c r="H196" s="129">
        <f t="shared" si="34"/>
        <v>0</v>
      </c>
      <c r="I196" s="115">
        <f>G196-H196</f>
        <v>0</v>
      </c>
      <c r="J196" s="117">
        <f>IF(H196=0,0,(I196/H196)*100)</f>
        <v>0</v>
      </c>
    </row>
    <row r="197" spans="1:11" s="51" customFormat="1" ht="26.1" hidden="1" customHeight="1">
      <c r="A197" s="121" t="s">
        <v>487</v>
      </c>
      <c r="B197" s="129">
        <f t="shared" si="33"/>
        <v>0</v>
      </c>
      <c r="C197" s="129">
        <f t="shared" si="33"/>
        <v>0</v>
      </c>
      <c r="D197" s="129">
        <f t="shared" si="33"/>
        <v>0</v>
      </c>
      <c r="E197" s="119">
        <f t="shared" si="21"/>
        <v>0</v>
      </c>
      <c r="F197" s="116">
        <f t="shared" si="22"/>
        <v>0</v>
      </c>
      <c r="G197" s="129">
        <f t="shared" si="34"/>
        <v>0</v>
      </c>
      <c r="H197" s="129">
        <f t="shared" si="34"/>
        <v>0</v>
      </c>
      <c r="I197" s="115">
        <f>G197-H197</f>
        <v>0</v>
      </c>
      <c r="J197" s="117">
        <f>IF(H197=0,0,(I197/H197)*100)</f>
        <v>0</v>
      </c>
    </row>
    <row r="198" spans="1:11" s="120" customFormat="1" ht="26.1" hidden="1" customHeight="1">
      <c r="A198" s="123" t="s">
        <v>488</v>
      </c>
      <c r="B198" s="125">
        <v>0</v>
      </c>
      <c r="C198" s="124">
        <v>0</v>
      </c>
      <c r="D198" s="124">
        <v>0</v>
      </c>
      <c r="E198" s="119">
        <f t="shared" si="21"/>
        <v>0</v>
      </c>
      <c r="F198" s="116">
        <f t="shared" si="22"/>
        <v>0</v>
      </c>
      <c r="G198" s="125">
        <f>C198+[1]收支餘絀!$G197</f>
        <v>0</v>
      </c>
      <c r="H198" s="125">
        <f>D198+[1]收支餘絀!$H197</f>
        <v>0</v>
      </c>
      <c r="I198" s="128">
        <f>G198-H198</f>
        <v>0</v>
      </c>
      <c r="J198" s="126">
        <f>IF(H198=0,0,(I198/H198)*100)</f>
        <v>0</v>
      </c>
      <c r="K198" s="51"/>
    </row>
    <row r="199" spans="1:11" s="146" customFormat="1" ht="26.1" hidden="1" customHeight="1">
      <c r="A199" s="144" t="s">
        <v>420</v>
      </c>
      <c r="B199" s="145">
        <f>B200</f>
        <v>50000</v>
      </c>
      <c r="C199" s="145">
        <f t="shared" ref="C199:D200" si="35">C200</f>
        <v>6790</v>
      </c>
      <c r="D199" s="145">
        <f t="shared" si="35"/>
        <v>0</v>
      </c>
      <c r="E199" s="115">
        <f t="shared" ref="E199:E201" si="36">C199-D199</f>
        <v>6790</v>
      </c>
      <c r="F199" s="116">
        <f t="shared" ref="F199:F201" si="37">IF(D199=0,0,(E199/D199)*100)</f>
        <v>0</v>
      </c>
      <c r="G199" s="145">
        <f t="shared" ref="G199:H200" si="38">G200</f>
        <v>50108</v>
      </c>
      <c r="H199" s="145">
        <f t="shared" si="38"/>
        <v>25000</v>
      </c>
      <c r="I199" s="115">
        <f t="shared" si="32"/>
        <v>25108</v>
      </c>
      <c r="J199" s="117">
        <f t="shared" ref="J199:J201" si="39">IF(H199=0,0,(I199/H199)*100)</f>
        <v>100.43200000000002</v>
      </c>
    </row>
    <row r="200" spans="1:11" s="146" customFormat="1" ht="26.1" hidden="1" customHeight="1">
      <c r="A200" s="144" t="s">
        <v>489</v>
      </c>
      <c r="B200" s="145">
        <f>B201</f>
        <v>50000</v>
      </c>
      <c r="C200" s="145">
        <f>C201</f>
        <v>6790</v>
      </c>
      <c r="D200" s="145">
        <f t="shared" si="35"/>
        <v>0</v>
      </c>
      <c r="E200" s="115">
        <f t="shared" si="36"/>
        <v>6790</v>
      </c>
      <c r="F200" s="116">
        <f t="shared" si="37"/>
        <v>0</v>
      </c>
      <c r="G200" s="145">
        <f t="shared" si="38"/>
        <v>50108</v>
      </c>
      <c r="H200" s="145">
        <f t="shared" si="38"/>
        <v>25000</v>
      </c>
      <c r="I200" s="115">
        <f t="shared" si="32"/>
        <v>25108</v>
      </c>
      <c r="J200" s="117">
        <f t="shared" si="39"/>
        <v>100.43200000000002</v>
      </c>
    </row>
    <row r="201" spans="1:11" s="120" customFormat="1" ht="26.1" hidden="1" customHeight="1">
      <c r="A201" s="123" t="s">
        <v>490</v>
      </c>
      <c r="B201" s="124">
        <v>50000</v>
      </c>
      <c r="C201" s="124">
        <v>6790</v>
      </c>
      <c r="D201" s="125">
        <v>0</v>
      </c>
      <c r="E201" s="115">
        <f t="shared" si="36"/>
        <v>6790</v>
      </c>
      <c r="F201" s="116">
        <f t="shared" si="37"/>
        <v>0</v>
      </c>
      <c r="G201" s="125">
        <f>C201+[1]收支餘絀!$G200</f>
        <v>50108</v>
      </c>
      <c r="H201" s="125">
        <f>D201+[1]收支餘絀!$H200</f>
        <v>25000</v>
      </c>
      <c r="I201" s="115">
        <f t="shared" si="32"/>
        <v>25108</v>
      </c>
      <c r="J201" s="117">
        <f t="shared" si="39"/>
        <v>100.43200000000002</v>
      </c>
      <c r="K201" s="51"/>
    </row>
    <row r="202" spans="1:11" s="51" customFormat="1" ht="23.55" customHeight="1">
      <c r="A202" s="74" t="s">
        <v>491</v>
      </c>
      <c r="B202" s="114">
        <f>B154-B162</f>
        <v>4310000</v>
      </c>
      <c r="C202" s="114">
        <f>C154-C162</f>
        <v>159566</v>
      </c>
      <c r="D202" s="114">
        <f>D154-D162</f>
        <v>180000</v>
      </c>
      <c r="E202" s="115">
        <f t="shared" si="21"/>
        <v>-20434</v>
      </c>
      <c r="F202" s="116">
        <f t="shared" si="22"/>
        <v>-11.352222222222222</v>
      </c>
      <c r="G202" s="114">
        <f>G154-G162</f>
        <v>2506922</v>
      </c>
      <c r="H202" s="114">
        <f>H154-H162</f>
        <v>3055000</v>
      </c>
      <c r="I202" s="115">
        <f t="shared" si="32"/>
        <v>-548078</v>
      </c>
      <c r="J202" s="117">
        <f>IF(H202=0,0,(I202/H202)*100)</f>
        <v>-17.94036006546645</v>
      </c>
    </row>
    <row r="203" spans="1:11" s="51" customFormat="1" ht="23.55" customHeight="1">
      <c r="A203" s="74" t="s">
        <v>492</v>
      </c>
      <c r="B203" s="114">
        <f>B153+B202</f>
        <v>9502000</v>
      </c>
      <c r="C203" s="114">
        <f>C153+C202</f>
        <v>-13458845</v>
      </c>
      <c r="D203" s="114">
        <f>D153+D202</f>
        <v>-20044000</v>
      </c>
      <c r="E203" s="115">
        <f>C203-D203</f>
        <v>6585155</v>
      </c>
      <c r="F203" s="116">
        <f t="shared" si="22"/>
        <v>-32.853497305926957</v>
      </c>
      <c r="G203" s="114">
        <f>G153+G202</f>
        <v>57285844</v>
      </c>
      <c r="H203" s="114">
        <f>H153+H202</f>
        <v>23278000</v>
      </c>
      <c r="I203" s="115">
        <f t="shared" si="32"/>
        <v>34007844</v>
      </c>
      <c r="J203" s="117">
        <f>IF(H203=0,0,(I203/H203)*100)</f>
        <v>146.09435518515338</v>
      </c>
    </row>
    <row r="204" spans="1:11" ht="19.8">
      <c r="A204" s="51" t="s">
        <v>493</v>
      </c>
      <c r="B204" s="51"/>
      <c r="C204" s="202"/>
      <c r="D204" s="202"/>
      <c r="E204" s="202"/>
      <c r="F204" s="202"/>
      <c r="G204" s="202"/>
      <c r="H204" s="202"/>
      <c r="I204" s="202"/>
      <c r="J204" s="202"/>
      <c r="K204" s="51"/>
    </row>
    <row r="205" spans="1:11" s="180" customFormat="1" ht="39.6" customHeight="1">
      <c r="A205" s="191" t="s">
        <v>494</v>
      </c>
      <c r="B205" s="192"/>
      <c r="C205" s="192"/>
      <c r="D205" s="192"/>
      <c r="E205" s="192"/>
      <c r="F205" s="192"/>
      <c r="G205" s="192"/>
      <c r="H205" s="192"/>
      <c r="I205" s="192"/>
      <c r="J205" s="192"/>
      <c r="K205" s="181"/>
    </row>
    <row r="206" spans="1:11" s="180" customFormat="1" ht="20.399999999999999" customHeight="1">
      <c r="A206" s="191" t="s">
        <v>495</v>
      </c>
      <c r="B206" s="274"/>
      <c r="C206" s="274"/>
      <c r="D206" s="274"/>
      <c r="E206" s="274"/>
      <c r="F206" s="274"/>
      <c r="G206" s="274"/>
      <c r="H206" s="274"/>
      <c r="I206" s="274"/>
      <c r="J206" s="274"/>
      <c r="K206" s="181"/>
    </row>
    <row r="207" spans="1:11" s="180" customFormat="1" ht="21" customHeight="1">
      <c r="A207" s="191" t="s">
        <v>496</v>
      </c>
      <c r="B207" s="192"/>
      <c r="C207" s="192"/>
      <c r="D207" s="192"/>
      <c r="E207" s="192"/>
      <c r="F207" s="192"/>
      <c r="G207" s="192"/>
      <c r="H207" s="192"/>
      <c r="I207" s="192"/>
      <c r="J207" s="192"/>
      <c r="K207" s="181"/>
    </row>
    <row r="208" spans="1:11" s="180" customFormat="1" ht="21" customHeight="1">
      <c r="A208" s="191" t="s">
        <v>497</v>
      </c>
      <c r="B208" s="192"/>
      <c r="C208" s="192"/>
      <c r="D208" s="192"/>
      <c r="E208" s="192"/>
      <c r="F208" s="192"/>
      <c r="G208" s="192"/>
      <c r="H208" s="192"/>
      <c r="I208" s="192"/>
      <c r="J208" s="192"/>
      <c r="K208" s="181"/>
    </row>
    <row r="209" spans="1:11" s="180" customFormat="1" ht="15.6" customHeight="1">
      <c r="A209" s="191" t="s">
        <v>498</v>
      </c>
      <c r="B209" s="192"/>
      <c r="C209" s="192"/>
      <c r="D209" s="192"/>
      <c r="E209" s="192"/>
      <c r="F209" s="192"/>
      <c r="G209" s="192"/>
      <c r="H209" s="192"/>
      <c r="I209" s="192"/>
      <c r="J209" s="192"/>
      <c r="K209" s="181"/>
    </row>
    <row r="210" spans="1:11" s="180" customFormat="1" ht="11.4" customHeight="1">
      <c r="A210" s="192"/>
      <c r="B210" s="192"/>
      <c r="C210" s="192"/>
      <c r="D210" s="192"/>
      <c r="E210" s="192"/>
      <c r="F210" s="192"/>
      <c r="G210" s="192"/>
      <c r="H210" s="192"/>
      <c r="I210" s="192"/>
      <c r="J210" s="192"/>
      <c r="K210" s="181"/>
    </row>
    <row r="211" spans="1:11" s="180" customFormat="1" ht="22.8" customHeight="1">
      <c r="A211" s="191" t="s">
        <v>499</v>
      </c>
      <c r="B211" s="192"/>
      <c r="C211" s="192"/>
      <c r="D211" s="192"/>
      <c r="E211" s="192"/>
      <c r="F211" s="192"/>
      <c r="G211" s="192"/>
      <c r="H211" s="192"/>
      <c r="I211" s="192"/>
      <c r="J211" s="192"/>
      <c r="K211" s="181"/>
    </row>
    <row r="212" spans="1:11" s="180" customFormat="1" ht="22.8" customHeight="1">
      <c r="A212" s="51" t="s">
        <v>500</v>
      </c>
      <c r="B212" s="182"/>
      <c r="C212" s="182"/>
      <c r="D212" s="182"/>
      <c r="E212" s="182"/>
      <c r="F212" s="182"/>
      <c r="G212" s="182"/>
      <c r="H212" s="182"/>
      <c r="I212" s="182"/>
      <c r="J212" s="182"/>
      <c r="K212" s="181"/>
    </row>
    <row r="213" spans="1:11" s="180" customFormat="1" ht="24.6" customHeight="1">
      <c r="A213" s="191" t="s">
        <v>501</v>
      </c>
      <c r="B213" s="192"/>
      <c r="C213" s="192"/>
      <c r="D213" s="192"/>
      <c r="E213" s="192"/>
      <c r="F213" s="192"/>
      <c r="G213" s="192"/>
      <c r="H213" s="192"/>
      <c r="I213" s="192"/>
      <c r="J213" s="192"/>
      <c r="K213" s="181"/>
    </row>
    <row r="214" spans="1:11" s="180" customFormat="1" ht="21" hidden="1" customHeight="1">
      <c r="A214" s="191" t="s">
        <v>502</v>
      </c>
      <c r="B214" s="192"/>
      <c r="C214" s="192"/>
      <c r="D214" s="192"/>
      <c r="E214" s="192"/>
      <c r="F214" s="192"/>
      <c r="G214" s="192"/>
      <c r="H214" s="192"/>
      <c r="I214" s="192"/>
      <c r="J214" s="192"/>
      <c r="K214" s="181"/>
    </row>
    <row r="215" spans="1:11" s="180" customFormat="1" ht="21.6" customHeight="1">
      <c r="A215" s="191" t="s">
        <v>503</v>
      </c>
      <c r="B215" s="192"/>
      <c r="C215" s="192"/>
      <c r="D215" s="192"/>
      <c r="E215" s="192"/>
      <c r="F215" s="192"/>
      <c r="G215" s="192"/>
      <c r="H215" s="192"/>
      <c r="I215" s="192"/>
      <c r="J215" s="192"/>
      <c r="K215" s="181"/>
    </row>
    <row r="216" spans="1:11" s="171" customFormat="1" ht="17.399999999999999" customHeight="1">
      <c r="A216" s="191" t="s">
        <v>504</v>
      </c>
      <c r="B216" s="192"/>
      <c r="C216" s="192"/>
      <c r="D216" s="192"/>
      <c r="E216" s="192"/>
      <c r="F216" s="192"/>
      <c r="G216" s="192"/>
      <c r="H216" s="192"/>
      <c r="I216" s="192"/>
      <c r="J216" s="192"/>
    </row>
    <row r="217" spans="1:11" s="171" customFormat="1" ht="7.8" customHeight="1">
      <c r="A217" s="192"/>
      <c r="B217" s="192"/>
      <c r="C217" s="192"/>
      <c r="D217" s="192"/>
      <c r="E217" s="192"/>
      <c r="F217" s="192"/>
      <c r="G217" s="192"/>
      <c r="H217" s="192"/>
      <c r="I217" s="192"/>
      <c r="J217" s="192"/>
    </row>
    <row r="218" spans="1:11" s="180" customFormat="1" ht="39.6" hidden="1" customHeight="1">
      <c r="A218" s="191" t="s">
        <v>505</v>
      </c>
      <c r="B218" s="192"/>
      <c r="C218" s="192"/>
      <c r="D218" s="192"/>
      <c r="E218" s="192"/>
      <c r="F218" s="192"/>
      <c r="G218" s="192"/>
      <c r="H218" s="192"/>
      <c r="I218" s="192"/>
      <c r="J218" s="192"/>
      <c r="K218" s="181"/>
    </row>
    <row r="219" spans="1:11" s="180" customFormat="1" ht="99" hidden="1">
      <c r="A219" s="181" t="s">
        <v>506</v>
      </c>
      <c r="B219" s="181"/>
      <c r="C219" s="135"/>
      <c r="D219" s="135"/>
      <c r="E219" s="135"/>
      <c r="F219" s="135"/>
      <c r="G219" s="135"/>
      <c r="H219" s="135"/>
      <c r="I219" s="135"/>
      <c r="J219" s="135"/>
      <c r="K219" s="181"/>
    </row>
    <row r="220" spans="1:11" s="180" customFormat="1" ht="30" hidden="1" customHeight="1">
      <c r="A220" s="191" t="s">
        <v>507</v>
      </c>
      <c r="B220" s="192"/>
      <c r="C220" s="192"/>
      <c r="D220" s="192"/>
      <c r="E220" s="192"/>
      <c r="F220" s="192"/>
      <c r="G220" s="192"/>
      <c r="H220" s="192"/>
      <c r="I220" s="192"/>
      <c r="J220" s="192"/>
      <c r="K220" s="181"/>
    </row>
    <row r="221" spans="1:11" s="180" customFormat="1" ht="21.6" hidden="1" customHeight="1">
      <c r="A221" s="191" t="s">
        <v>508</v>
      </c>
      <c r="B221" s="192"/>
      <c r="C221" s="192"/>
      <c r="D221" s="192"/>
      <c r="E221" s="192"/>
      <c r="F221" s="192"/>
      <c r="G221" s="192"/>
      <c r="H221" s="192"/>
      <c r="I221" s="192"/>
      <c r="J221" s="192"/>
      <c r="K221" s="181"/>
    </row>
    <row r="222" spans="1:11" s="180" customFormat="1" ht="19.5" hidden="1" customHeight="1">
      <c r="A222" s="192"/>
      <c r="B222" s="192"/>
      <c r="C222" s="192"/>
      <c r="D222" s="192"/>
      <c r="E222" s="192"/>
      <c r="F222" s="192"/>
      <c r="G222" s="192"/>
      <c r="H222" s="192"/>
      <c r="I222" s="192"/>
      <c r="J222" s="192"/>
      <c r="K222" s="181"/>
    </row>
    <row r="223" spans="1:11" s="180" customFormat="1" ht="27.75" hidden="1" customHeight="1">
      <c r="A223" s="191" t="s">
        <v>509</v>
      </c>
      <c r="B223" s="192"/>
      <c r="C223" s="192"/>
      <c r="D223" s="192"/>
      <c r="E223" s="192"/>
      <c r="F223" s="192"/>
      <c r="G223" s="192"/>
      <c r="H223" s="192"/>
      <c r="I223" s="192"/>
      <c r="J223" s="192"/>
      <c r="K223" s="181"/>
    </row>
    <row r="224" spans="1:11" s="180" customFormat="1" ht="27.75" hidden="1" customHeight="1">
      <c r="A224" s="191" t="s">
        <v>510</v>
      </c>
      <c r="B224" s="192"/>
      <c r="C224" s="192"/>
      <c r="D224" s="192"/>
      <c r="E224" s="192"/>
      <c r="F224" s="192"/>
      <c r="G224" s="192"/>
      <c r="H224" s="192"/>
      <c r="I224" s="192"/>
      <c r="J224" s="192"/>
      <c r="K224" s="181"/>
    </row>
    <row r="225" spans="1:11" s="180" customFormat="1" ht="21" hidden="1" customHeight="1">
      <c r="A225" s="191" t="s">
        <v>511</v>
      </c>
      <c r="B225" s="192"/>
      <c r="C225" s="192"/>
      <c r="D225" s="192"/>
      <c r="E225" s="192"/>
      <c r="F225" s="192"/>
      <c r="G225" s="192"/>
      <c r="H225" s="192"/>
      <c r="I225" s="192"/>
      <c r="J225" s="192"/>
      <c r="K225" s="181"/>
    </row>
    <row r="226" spans="1:11" s="180" customFormat="1" ht="24" hidden="1" customHeight="1">
      <c r="A226" s="191" t="s">
        <v>512</v>
      </c>
      <c r="B226" s="192"/>
      <c r="C226" s="192"/>
      <c r="D226" s="192"/>
      <c r="E226" s="192"/>
      <c r="F226" s="192"/>
      <c r="G226" s="192"/>
      <c r="H226" s="192"/>
      <c r="I226" s="192"/>
      <c r="J226" s="192"/>
      <c r="K226" s="181"/>
    </row>
    <row r="227" spans="1:11" s="171" customFormat="1" ht="33.6" hidden="1" customHeight="1">
      <c r="A227" s="191" t="s">
        <v>513</v>
      </c>
      <c r="B227" s="192"/>
      <c r="C227" s="192"/>
      <c r="D227" s="192"/>
      <c r="E227" s="192"/>
      <c r="F227" s="192"/>
      <c r="G227" s="192"/>
      <c r="H227" s="192"/>
      <c r="I227" s="192"/>
      <c r="J227" s="192"/>
    </row>
    <row r="228" spans="1:11" s="171" customFormat="1" hidden="1">
      <c r="A228" s="192"/>
      <c r="B228" s="192"/>
      <c r="C228" s="192"/>
      <c r="D228" s="192"/>
      <c r="E228" s="192"/>
      <c r="F228" s="192"/>
      <c r="G228" s="192"/>
      <c r="H228" s="192"/>
      <c r="I228" s="192"/>
      <c r="J228" s="192"/>
    </row>
    <row r="229" spans="1:11" ht="19.8">
      <c r="C229" s="183"/>
      <c r="D229" s="183"/>
      <c r="E229" s="132"/>
      <c r="F229" s="183"/>
      <c r="G229" s="183"/>
      <c r="H229" s="183"/>
      <c r="I229" s="132"/>
      <c r="J229" s="183"/>
      <c r="K229" s="51"/>
    </row>
    <row r="230" spans="1:11" ht="19.8">
      <c r="C230" s="194"/>
      <c r="D230" s="194"/>
      <c r="E230" s="194"/>
      <c r="F230" s="194"/>
      <c r="G230" s="194"/>
      <c r="H230" s="194"/>
      <c r="I230" s="194"/>
      <c r="J230" s="194"/>
      <c r="K230" s="51"/>
    </row>
    <row r="231" spans="1:11" ht="19.8">
      <c r="C231" s="183"/>
      <c r="D231" s="183"/>
      <c r="E231" s="132"/>
      <c r="F231" s="183"/>
      <c r="G231" s="183"/>
      <c r="H231" s="183"/>
      <c r="I231" s="132"/>
      <c r="J231" s="183"/>
      <c r="K231" s="51"/>
    </row>
    <row r="232" spans="1:11" ht="19.8">
      <c r="C232" s="195"/>
      <c r="D232" s="195"/>
      <c r="E232" s="195"/>
      <c r="F232" s="195"/>
      <c r="G232" s="195"/>
      <c r="H232" s="195"/>
      <c r="I232" s="195"/>
      <c r="J232" s="195"/>
      <c r="K232" s="51"/>
    </row>
    <row r="233" spans="1:11" ht="19.8">
      <c r="C233" s="193"/>
      <c r="D233" s="193"/>
      <c r="E233" s="193"/>
      <c r="F233" s="193"/>
      <c r="G233" s="193"/>
      <c r="H233" s="193"/>
      <c r="I233" s="193"/>
      <c r="J233" s="193"/>
      <c r="K233" s="51"/>
    </row>
    <row r="234" spans="1:11" ht="19.8">
      <c r="C234" s="197"/>
      <c r="D234" s="197"/>
      <c r="E234" s="197"/>
      <c r="F234" s="197"/>
      <c r="G234" s="197"/>
      <c r="H234" s="197"/>
      <c r="I234" s="197"/>
      <c r="J234" s="197"/>
      <c r="K234" s="51"/>
    </row>
    <row r="235" spans="1:11" ht="19.8">
      <c r="I235" s="133"/>
      <c r="J235" s="134"/>
      <c r="K235" s="51"/>
    </row>
    <row r="236" spans="1:11" ht="19.8">
      <c r="C236" s="197"/>
      <c r="D236" s="197"/>
      <c r="E236" s="197"/>
      <c r="F236" s="197"/>
      <c r="G236" s="197"/>
      <c r="H236" s="197"/>
      <c r="I236" s="197"/>
      <c r="J236" s="134"/>
      <c r="K236" s="51"/>
    </row>
    <row r="237" spans="1:11" ht="19.8">
      <c r="C237" s="197"/>
      <c r="D237" s="197"/>
      <c r="E237" s="197"/>
      <c r="F237" s="197"/>
      <c r="G237" s="197"/>
      <c r="H237" s="197"/>
      <c r="I237" s="197"/>
      <c r="J237" s="197"/>
      <c r="K237" s="51"/>
    </row>
    <row r="238" spans="1:11" ht="19.8">
      <c r="I238" s="133"/>
      <c r="J238" s="134"/>
      <c r="K238" s="51"/>
    </row>
    <row r="239" spans="1:11" ht="19.8">
      <c r="C239" s="198"/>
      <c r="D239" s="198"/>
      <c r="E239" s="198"/>
      <c r="F239" s="198"/>
      <c r="G239" s="198"/>
      <c r="H239" s="198"/>
      <c r="I239" s="198"/>
      <c r="J239" s="198"/>
      <c r="K239" s="51"/>
    </row>
    <row r="240" spans="1:11" ht="19.8">
      <c r="C240" s="193"/>
      <c r="D240" s="193"/>
      <c r="E240" s="193"/>
      <c r="F240" s="193"/>
      <c r="G240" s="193"/>
      <c r="H240" s="193"/>
      <c r="I240" s="193"/>
      <c r="J240" s="193"/>
      <c r="K240" s="51"/>
    </row>
    <row r="241" spans="3:11" ht="19.8">
      <c r="C241" s="196"/>
      <c r="D241" s="196"/>
      <c r="E241" s="196"/>
      <c r="F241" s="196"/>
      <c r="G241" s="196"/>
      <c r="H241" s="196"/>
      <c r="I241" s="133"/>
      <c r="J241" s="134"/>
      <c r="K241" s="51"/>
    </row>
    <row r="242" spans="3:11" ht="19.8">
      <c r="C242" s="196"/>
      <c r="D242" s="196"/>
      <c r="E242" s="196"/>
      <c r="F242" s="196"/>
      <c r="G242" s="196"/>
      <c r="H242" s="196"/>
      <c r="I242" s="133"/>
      <c r="J242" s="134"/>
      <c r="K242" s="51"/>
    </row>
    <row r="243" spans="3:11" ht="19.8">
      <c r="C243" s="196"/>
      <c r="D243" s="196"/>
      <c r="E243" s="196"/>
      <c r="F243" s="196"/>
      <c r="G243" s="196"/>
      <c r="H243" s="196"/>
      <c r="I243" s="196"/>
      <c r="J243" s="196"/>
      <c r="K243" s="51"/>
    </row>
    <row r="244" spans="3:11" ht="19.8">
      <c r="C244" s="196"/>
      <c r="D244" s="196"/>
      <c r="E244" s="196"/>
      <c r="F244" s="196"/>
      <c r="G244" s="196"/>
      <c r="H244" s="196"/>
      <c r="I244" s="196"/>
      <c r="J244" s="196"/>
      <c r="K244" s="51"/>
    </row>
    <row r="245" spans="3:11" ht="19.8">
      <c r="C245" s="199"/>
      <c r="D245" s="199"/>
      <c r="E245" s="199"/>
      <c r="F245" s="199"/>
      <c r="G245" s="199"/>
      <c r="H245" s="199"/>
      <c r="I245" s="199"/>
      <c r="J245" s="199"/>
      <c r="K245" s="51"/>
    </row>
    <row r="246" spans="3:11" ht="19.8">
      <c r="C246" s="198"/>
      <c r="D246" s="198"/>
      <c r="E246" s="198"/>
      <c r="F246" s="198"/>
      <c r="G246" s="198"/>
      <c r="H246" s="198"/>
      <c r="I246" s="198"/>
      <c r="J246" s="198"/>
      <c r="K246" s="51"/>
    </row>
    <row r="247" spans="3:11" ht="19.8">
      <c r="I247" s="133"/>
      <c r="J247" s="134"/>
      <c r="K247" s="51"/>
    </row>
    <row r="248" spans="3:11" ht="19.8">
      <c r="C248" s="193"/>
      <c r="D248" s="193"/>
      <c r="E248" s="193"/>
      <c r="F248" s="193"/>
      <c r="G248" s="193"/>
      <c r="H248" s="193"/>
      <c r="I248" s="193"/>
      <c r="J248" s="193"/>
      <c r="K248" s="51"/>
    </row>
    <row r="249" spans="3:11" ht="19.8">
      <c r="C249" s="193"/>
      <c r="D249" s="193"/>
      <c r="E249" s="193"/>
      <c r="F249" s="193"/>
      <c r="G249" s="193"/>
      <c r="H249" s="193"/>
      <c r="I249" s="193"/>
      <c r="J249" s="193"/>
      <c r="K249" s="51"/>
    </row>
    <row r="250" spans="3:11" ht="19.8">
      <c r="K250" s="51"/>
    </row>
    <row r="251" spans="3:11" ht="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sheetData>
  <mergeCells count="43">
    <mergeCell ref="H3:H4"/>
    <mergeCell ref="E3:F3"/>
    <mergeCell ref="C204:J204"/>
    <mergeCell ref="A2:A4"/>
    <mergeCell ref="B2:B4"/>
    <mergeCell ref="C3:C4"/>
    <mergeCell ref="D3:D4"/>
    <mergeCell ref="I3:J3"/>
    <mergeCell ref="G3:G4"/>
    <mergeCell ref="C249:J249"/>
    <mergeCell ref="C243:J243"/>
    <mergeCell ref="C244:J244"/>
    <mergeCell ref="C245:J245"/>
    <mergeCell ref="C246:J246"/>
    <mergeCell ref="C241:H241"/>
    <mergeCell ref="C242:H242"/>
    <mergeCell ref="C248:J248"/>
    <mergeCell ref="C234:J234"/>
    <mergeCell ref="C236:I236"/>
    <mergeCell ref="C237:J237"/>
    <mergeCell ref="C239:J239"/>
    <mergeCell ref="A218:J218"/>
    <mergeCell ref="A220:J220"/>
    <mergeCell ref="A225:J225"/>
    <mergeCell ref="A226:J226"/>
    <mergeCell ref="C240:J240"/>
    <mergeCell ref="A227:J228"/>
    <mergeCell ref="C230:J230"/>
    <mergeCell ref="C232:J232"/>
    <mergeCell ref="C233:J233"/>
    <mergeCell ref="A223:J223"/>
    <mergeCell ref="A221:J222"/>
    <mergeCell ref="A224:J224"/>
    <mergeCell ref="A205:J205"/>
    <mergeCell ref="A206:J206"/>
    <mergeCell ref="A207:J207"/>
    <mergeCell ref="A208:J208"/>
    <mergeCell ref="A209:J210"/>
    <mergeCell ref="A211:J211"/>
    <mergeCell ref="A213:J213"/>
    <mergeCell ref="A214:J214"/>
    <mergeCell ref="A215:J215"/>
    <mergeCell ref="A216:J217"/>
  </mergeCells>
  <phoneticPr fontId="2" type="noConversion"/>
  <printOptions horizontalCentered="1"/>
  <pageMargins left="0.19685039370078741" right="0.19685039370078741" top="0.59055118110236227" bottom="0" header="0.23622047244094491" footer="0"/>
  <pageSetup paperSize="9" scale="62" orientation="landscape" blackAndWhite="1" useFirstPageNumber="1" r:id="rId1"/>
  <headerFooter alignWithMargins="0">
    <oddHeader xml:space="preserve">&amp;C&amp;"標楷體,標準"&amp;16&amp;U考選業務基金
收　支　餘　絀　表&amp;12&amp;U
中華民國105年10月份&amp;R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2"/>
  <sheetViews>
    <sheetView topLeftCell="B13" zoomScaleNormal="100" zoomScaleSheetLayoutView="85" workbookViewId="0">
      <selection activeCell="D25" sqref="D25"/>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06" t="s">
        <v>195</v>
      </c>
      <c r="B2" s="212" t="s">
        <v>181</v>
      </c>
      <c r="C2" s="208" t="s">
        <v>7</v>
      </c>
      <c r="D2" s="206" t="s">
        <v>195</v>
      </c>
      <c r="E2" s="210" t="s">
        <v>181</v>
      </c>
      <c r="F2" s="208" t="s">
        <v>7</v>
      </c>
    </row>
    <row r="3" spans="1:6" ht="7.5" customHeight="1">
      <c r="A3" s="207"/>
      <c r="B3" s="213"/>
      <c r="C3" s="209"/>
      <c r="D3" s="207"/>
      <c r="E3" s="211"/>
      <c r="F3" s="209"/>
    </row>
    <row r="4" spans="1:6" ht="20.100000000000001" customHeight="1">
      <c r="A4" s="75" t="s">
        <v>182</v>
      </c>
      <c r="B4" s="76">
        <f>SUM(B5,B14,B24,B27)</f>
        <v>564560493</v>
      </c>
      <c r="C4" s="77">
        <f t="shared" ref="C4:C30" si="0">IF($B$30=0,0,B4/$B$30*100)</f>
        <v>100</v>
      </c>
      <c r="D4" s="78" t="s">
        <v>183</v>
      </c>
      <c r="E4" s="137">
        <f>E5+E13</f>
        <v>278879618</v>
      </c>
      <c r="F4" s="77">
        <f t="shared" ref="F4:F16" si="1">IF($E$30=0,0,E4/$E$30*100)</f>
        <v>49.397650288646751</v>
      </c>
    </row>
    <row r="5" spans="1:6" ht="20.100000000000001" customHeight="1">
      <c r="A5" s="79" t="s">
        <v>215</v>
      </c>
      <c r="B5" s="76">
        <f>SUM(B6,B9,B12)</f>
        <v>496104946</v>
      </c>
      <c r="C5" s="77">
        <f t="shared" si="0"/>
        <v>87.874541727807369</v>
      </c>
      <c r="D5" s="79" t="s">
        <v>184</v>
      </c>
      <c r="E5" s="137">
        <f>E6+E11</f>
        <v>244165587</v>
      </c>
      <c r="F5" s="77">
        <f t="shared" si="1"/>
        <v>43.248790878464817</v>
      </c>
    </row>
    <row r="6" spans="1:6" ht="20.100000000000001" customHeight="1">
      <c r="A6" s="80" t="s">
        <v>185</v>
      </c>
      <c r="B6" s="76">
        <f>SUM(B7:B8)</f>
        <v>471916554</v>
      </c>
      <c r="C6" s="77">
        <f t="shared" si="0"/>
        <v>83.590077564991788</v>
      </c>
      <c r="D6" s="80" t="s">
        <v>186</v>
      </c>
      <c r="E6" s="137">
        <f>SUM(E7:E10)</f>
        <v>122778587</v>
      </c>
      <c r="F6" s="77">
        <f t="shared" si="1"/>
        <v>21.747640602262265</v>
      </c>
    </row>
    <row r="7" spans="1:6" ht="20.100000000000001" customHeight="1">
      <c r="A7" s="81" t="s">
        <v>114</v>
      </c>
      <c r="B7" s="169">
        <v>471666554</v>
      </c>
      <c r="C7" s="77">
        <f t="shared" si="0"/>
        <v>83.545795330740575</v>
      </c>
      <c r="D7" s="81" t="s">
        <v>216</v>
      </c>
      <c r="E7" s="138">
        <v>181134</v>
      </c>
      <c r="F7" s="77">
        <f t="shared" si="1"/>
        <v>3.2084072875428776E-2</v>
      </c>
    </row>
    <row r="8" spans="1:6" ht="20.100000000000001" customHeight="1">
      <c r="A8" s="81" t="s">
        <v>193</v>
      </c>
      <c r="B8" s="169">
        <v>250000</v>
      </c>
      <c r="C8" s="77">
        <f t="shared" si="0"/>
        <v>4.4282234251201848E-2</v>
      </c>
      <c r="D8" s="81" t="s">
        <v>177</v>
      </c>
      <c r="E8" s="138">
        <v>13891038</v>
      </c>
      <c r="F8" s="77">
        <f t="shared" si="1"/>
        <v>2.4605047948333856</v>
      </c>
    </row>
    <row r="9" spans="1:6" ht="20.100000000000001" customHeight="1">
      <c r="A9" s="80" t="s">
        <v>189</v>
      </c>
      <c r="B9" s="173">
        <f>SUM(B10:B11)</f>
        <v>0</v>
      </c>
      <c r="C9" s="77">
        <f t="shared" si="0"/>
        <v>0</v>
      </c>
      <c r="D9" s="81" t="s">
        <v>217</v>
      </c>
      <c r="E9" s="138">
        <v>108706415</v>
      </c>
      <c r="F9" s="77">
        <f t="shared" si="1"/>
        <v>19.255051734553451</v>
      </c>
    </row>
    <row r="10" spans="1:6" ht="20.100000000000001" customHeight="1">
      <c r="A10" s="81" t="s">
        <v>191</v>
      </c>
      <c r="B10" s="173">
        <v>0</v>
      </c>
      <c r="C10" s="77">
        <f t="shared" si="0"/>
        <v>0</v>
      </c>
      <c r="D10" s="81" t="s">
        <v>218</v>
      </c>
      <c r="E10" s="173">
        <v>0</v>
      </c>
      <c r="F10" s="77">
        <f t="shared" si="1"/>
        <v>0</v>
      </c>
    </row>
    <row r="11" spans="1:6" ht="20.100000000000001" customHeight="1">
      <c r="A11" s="81" t="s">
        <v>190</v>
      </c>
      <c r="B11" s="173">
        <v>0</v>
      </c>
      <c r="C11" s="77">
        <f t="shared" si="0"/>
        <v>0</v>
      </c>
      <c r="D11" s="80" t="s">
        <v>219</v>
      </c>
      <c r="E11" s="139">
        <f>E12</f>
        <v>121387000</v>
      </c>
      <c r="F11" s="77">
        <f t="shared" si="1"/>
        <v>21.501150276202555</v>
      </c>
    </row>
    <row r="12" spans="1:6" ht="20.100000000000001" customHeight="1">
      <c r="A12" s="80" t="s">
        <v>220</v>
      </c>
      <c r="B12" s="76">
        <f>SUM(B13)</f>
        <v>24188392</v>
      </c>
      <c r="C12" s="77">
        <f t="shared" si="0"/>
        <v>4.2844641628155866</v>
      </c>
      <c r="D12" s="81" t="s">
        <v>194</v>
      </c>
      <c r="E12" s="137">
        <v>121387000</v>
      </c>
      <c r="F12" s="77">
        <f t="shared" si="1"/>
        <v>21.501150276202555</v>
      </c>
    </row>
    <row r="13" spans="1:6" ht="20.100000000000001" customHeight="1">
      <c r="A13" s="81" t="s">
        <v>187</v>
      </c>
      <c r="B13" s="169">
        <v>24188392</v>
      </c>
      <c r="C13" s="77">
        <f t="shared" si="0"/>
        <v>4.2844641628155866</v>
      </c>
      <c r="D13" s="79" t="s">
        <v>221</v>
      </c>
      <c r="E13" s="138">
        <f>E14</f>
        <v>34714031</v>
      </c>
      <c r="F13" s="77">
        <f t="shared" si="1"/>
        <v>6.1488594101819301</v>
      </c>
    </row>
    <row r="14" spans="1:6" ht="20.100000000000001" customHeight="1">
      <c r="A14" s="79" t="s">
        <v>222</v>
      </c>
      <c r="B14" s="76">
        <f>SUM(B15,B18,B21)</f>
        <v>42896306</v>
      </c>
      <c r="C14" s="77">
        <f t="shared" si="0"/>
        <v>7.5981770832129412</v>
      </c>
      <c r="D14" s="80" t="s">
        <v>223</v>
      </c>
      <c r="E14" s="139">
        <f>E15+E16</f>
        <v>34714031</v>
      </c>
      <c r="F14" s="77">
        <f t="shared" si="1"/>
        <v>6.1488594101819301</v>
      </c>
    </row>
    <row r="15" spans="1:6" ht="20.100000000000001" customHeight="1">
      <c r="A15" s="80" t="s">
        <v>224</v>
      </c>
      <c r="B15" s="76">
        <f>SUM(B16:B17)</f>
        <v>38008462</v>
      </c>
      <c r="C15" s="77">
        <f t="shared" si="0"/>
        <v>6.732398471247615</v>
      </c>
      <c r="D15" s="81" t="s">
        <v>225</v>
      </c>
      <c r="E15" s="137">
        <v>15844244</v>
      </c>
      <c r="F15" s="77">
        <f t="shared" si="1"/>
        <v>2.8064740973647972</v>
      </c>
    </row>
    <row r="16" spans="1:6" ht="20.100000000000001" customHeight="1">
      <c r="A16" s="81" t="s">
        <v>224</v>
      </c>
      <c r="B16" s="169">
        <v>146118872</v>
      </c>
      <c r="C16" s="77">
        <f t="shared" si="0"/>
        <v>25.881880473701514</v>
      </c>
      <c r="D16" s="81" t="s">
        <v>226</v>
      </c>
      <c r="E16" s="137">
        <v>18869787</v>
      </c>
      <c r="F16" s="77">
        <f t="shared" si="1"/>
        <v>3.3423853128171332</v>
      </c>
    </row>
    <row r="17" spans="1:6" ht="20.100000000000001" customHeight="1">
      <c r="A17" s="81" t="s">
        <v>227</v>
      </c>
      <c r="B17" s="169">
        <v>-108110410</v>
      </c>
      <c r="C17" s="77">
        <f t="shared" si="0"/>
        <v>-19.149482002453901</v>
      </c>
      <c r="D17" s="78"/>
      <c r="E17" s="137"/>
      <c r="F17" s="77">
        <f>IF($E$30=0,0,E17/$E$30*100)</f>
        <v>0</v>
      </c>
    </row>
    <row r="18" spans="1:6" ht="20.100000000000001" customHeight="1">
      <c r="A18" s="80" t="s">
        <v>228</v>
      </c>
      <c r="B18" s="76">
        <f>SUM(B19:B20)</f>
        <v>1387262</v>
      </c>
      <c r="C18" s="77">
        <f t="shared" si="0"/>
        <v>0.24572424340716312</v>
      </c>
      <c r="D18" s="78" t="s">
        <v>229</v>
      </c>
      <c r="E18" s="137">
        <f>E19+E23+E25</f>
        <v>285680875</v>
      </c>
      <c r="F18" s="77">
        <f>IF($E$30=0,0,E18/$E$30*100)</f>
        <v>50.602349711353256</v>
      </c>
    </row>
    <row r="19" spans="1:6" ht="20.100000000000001" customHeight="1">
      <c r="A19" s="81" t="s">
        <v>228</v>
      </c>
      <c r="B19" s="169">
        <v>11453408</v>
      </c>
      <c r="C19" s="77">
        <f t="shared" si="0"/>
        <v>2.0287299841223567</v>
      </c>
      <c r="D19" s="79" t="s">
        <v>230</v>
      </c>
      <c r="E19" s="137">
        <f>E20</f>
        <v>127203259</v>
      </c>
      <c r="F19" s="77">
        <f>IF($E$30=0,0,E19/$E$30*100)</f>
        <v>22.531378050217199</v>
      </c>
    </row>
    <row r="20" spans="1:6" ht="20.100000000000001" customHeight="1">
      <c r="A20" s="81" t="s">
        <v>231</v>
      </c>
      <c r="B20" s="169">
        <v>-10066146</v>
      </c>
      <c r="C20" s="77">
        <f t="shared" si="0"/>
        <v>-1.7830057407151938</v>
      </c>
      <c r="D20" s="80" t="s">
        <v>230</v>
      </c>
      <c r="E20" s="137">
        <f>E21</f>
        <v>127203259</v>
      </c>
      <c r="F20" s="77">
        <f>IF($E$30=0,0,E20/$E$30*100)</f>
        <v>22.531378050217199</v>
      </c>
    </row>
    <row r="21" spans="1:6" ht="20.100000000000001" customHeight="1">
      <c r="A21" s="80" t="s">
        <v>232</v>
      </c>
      <c r="B21" s="76">
        <f>SUM(B22:B23)</f>
        <v>3500582</v>
      </c>
      <c r="C21" s="77">
        <f t="shared" si="0"/>
        <v>0.62005436855816265</v>
      </c>
      <c r="D21" s="81" t="s">
        <v>230</v>
      </c>
      <c r="E21" s="138">
        <v>127203259</v>
      </c>
      <c r="F21" s="77">
        <f t="shared" ref="F21:F24" si="2">IF($E$30=0,0,E21/$E$30*100)</f>
        <v>22.531378050217199</v>
      </c>
    </row>
    <row r="22" spans="1:6" ht="19.5" customHeight="1">
      <c r="A22" s="81" t="s">
        <v>232</v>
      </c>
      <c r="B22" s="169">
        <v>24215085</v>
      </c>
      <c r="C22" s="77">
        <f t="shared" si="0"/>
        <v>4.2891922655310566</v>
      </c>
      <c r="D22" s="79" t="s">
        <v>233</v>
      </c>
      <c r="E22" s="137">
        <f>E23</f>
        <v>160000</v>
      </c>
      <c r="F22" s="77">
        <f t="shared" si="2"/>
        <v>2.8340629920769182E-2</v>
      </c>
    </row>
    <row r="23" spans="1:6" ht="19.5" customHeight="1">
      <c r="A23" s="81" t="s">
        <v>234</v>
      </c>
      <c r="B23" s="169">
        <v>-20714503</v>
      </c>
      <c r="C23" s="77">
        <f t="shared" si="0"/>
        <v>-3.6691378969728934</v>
      </c>
      <c r="D23" s="80" t="s">
        <v>235</v>
      </c>
      <c r="E23" s="137">
        <f>E24</f>
        <v>160000</v>
      </c>
      <c r="F23" s="77">
        <f t="shared" si="2"/>
        <v>2.8340629920769182E-2</v>
      </c>
    </row>
    <row r="24" spans="1:6" ht="19.5" customHeight="1">
      <c r="A24" s="79" t="s">
        <v>236</v>
      </c>
      <c r="B24" s="76">
        <f>SUM(B25)</f>
        <v>25554441</v>
      </c>
      <c r="C24" s="77">
        <f t="shared" si="0"/>
        <v>4.5264309700820666</v>
      </c>
      <c r="D24" s="81" t="s">
        <v>237</v>
      </c>
      <c r="E24" s="138">
        <v>160000</v>
      </c>
      <c r="F24" s="77">
        <f t="shared" si="2"/>
        <v>2.8340629920769182E-2</v>
      </c>
    </row>
    <row r="25" spans="1:6" ht="20.100000000000001" customHeight="1">
      <c r="A25" s="80" t="s">
        <v>236</v>
      </c>
      <c r="B25" s="76">
        <f>SUM(B26)</f>
        <v>25554441</v>
      </c>
      <c r="C25" s="77">
        <f t="shared" si="0"/>
        <v>4.5264309700820666</v>
      </c>
      <c r="D25" s="99" t="s">
        <v>238</v>
      </c>
      <c r="E25" s="137">
        <f>E26</f>
        <v>158317616</v>
      </c>
      <c r="F25" s="77">
        <f>IF($E$30=0,0,E25/$E$30*100)</f>
        <v>28.042631031215286</v>
      </c>
    </row>
    <row r="26" spans="1:6" ht="20.100000000000001" customHeight="1">
      <c r="A26" s="81" t="s">
        <v>8</v>
      </c>
      <c r="B26" s="169">
        <v>25554441</v>
      </c>
      <c r="C26" s="77">
        <f t="shared" si="0"/>
        <v>4.5264309700820666</v>
      </c>
      <c r="D26" s="80" t="s">
        <v>239</v>
      </c>
      <c r="E26" s="137">
        <f>SUM(E27:E28)</f>
        <v>158317616</v>
      </c>
      <c r="F26" s="77">
        <f>IF($E$30=0,0,E26/$E$30*100)</f>
        <v>28.042631031215286</v>
      </c>
    </row>
    <row r="27" spans="1:6" ht="20.100000000000001" customHeight="1">
      <c r="A27" s="79" t="s">
        <v>240</v>
      </c>
      <c r="B27" s="76">
        <f>SUM(B28)</f>
        <v>4800</v>
      </c>
      <c r="C27" s="77">
        <f t="shared" si="0"/>
        <v>8.5021889762307539E-4</v>
      </c>
      <c r="D27" s="81" t="s">
        <v>239</v>
      </c>
      <c r="E27" s="138">
        <v>101031772</v>
      </c>
      <c r="F27" s="77">
        <f>IF($E$30=0,0,E27/$E$30*100)</f>
        <v>17.895650378072062</v>
      </c>
    </row>
    <row r="28" spans="1:6" ht="20.100000000000001" customHeight="1">
      <c r="A28" s="83" t="s">
        <v>241</v>
      </c>
      <c r="B28" s="76">
        <f>SUM(B29:B29)</f>
        <v>4800</v>
      </c>
      <c r="C28" s="77">
        <f t="shared" si="0"/>
        <v>8.5021889762307539E-4</v>
      </c>
      <c r="D28" s="81" t="s">
        <v>242</v>
      </c>
      <c r="E28" s="138">
        <f>收支餘絀!G203</f>
        <v>57285844</v>
      </c>
      <c r="F28" s="77"/>
    </row>
    <row r="29" spans="1:6" ht="20.100000000000001" customHeight="1">
      <c r="A29" s="81" t="s">
        <v>243</v>
      </c>
      <c r="B29" s="169">
        <v>4800</v>
      </c>
      <c r="C29" s="77">
        <f t="shared" si="0"/>
        <v>8.5021889762307539E-4</v>
      </c>
      <c r="D29" s="108"/>
      <c r="E29" s="62"/>
      <c r="F29" s="108"/>
    </row>
    <row r="30" spans="1:6" ht="20.100000000000001" customHeight="1">
      <c r="A30" s="84" t="s">
        <v>107</v>
      </c>
      <c r="B30" s="82">
        <f>B4</f>
        <v>564560493</v>
      </c>
      <c r="C30" s="77">
        <f t="shared" si="0"/>
        <v>100</v>
      </c>
      <c r="D30" s="84" t="s">
        <v>108</v>
      </c>
      <c r="E30" s="138">
        <f>E4+E18</f>
        <v>564560493</v>
      </c>
      <c r="F30" s="85">
        <v>100</v>
      </c>
    </row>
    <row r="31" spans="1:6" ht="20.100000000000001" customHeight="1">
      <c r="A31" s="205" t="s">
        <v>313</v>
      </c>
      <c r="B31" s="205"/>
      <c r="C31" s="205"/>
      <c r="D31" s="205"/>
      <c r="E31" s="205"/>
      <c r="F31" s="205"/>
    </row>
    <row r="32" spans="1:6" ht="20.100000000000001" customHeight="1">
      <c r="A32" s="55"/>
      <c r="B32" s="54"/>
      <c r="C32" s="55"/>
      <c r="D32" s="55"/>
      <c r="E32" s="140"/>
      <c r="F32" s="55"/>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152" t="s">
        <v>244</v>
      </c>
      <c r="B225" s="54"/>
      <c r="C225" s="55"/>
      <c r="D225" s="55"/>
      <c r="E225" s="140"/>
      <c r="F225" s="55"/>
    </row>
    <row r="226" spans="1:6" ht="25.05" customHeight="1">
      <c r="A226" s="55"/>
      <c r="B226" s="54"/>
      <c r="C226" s="55"/>
      <c r="D226" s="55"/>
      <c r="E226" s="140"/>
      <c r="F226" s="55"/>
    </row>
    <row r="227" spans="1:6" ht="25.05" customHeight="1">
      <c r="A227" s="152" t="s">
        <v>245</v>
      </c>
      <c r="B227" s="54"/>
      <c r="C227" s="55"/>
      <c r="D227" s="55"/>
      <c r="E227" s="140"/>
      <c r="F227" s="55"/>
    </row>
    <row r="228" spans="1:6" ht="25.05" customHeight="1">
      <c r="A228" s="152" t="s">
        <v>246</v>
      </c>
      <c r="B228" s="54"/>
      <c r="C228" s="55"/>
      <c r="D228" s="55"/>
      <c r="E228" s="140"/>
      <c r="F228" s="55"/>
    </row>
    <row r="229" spans="1:6" ht="25.05" customHeight="1">
      <c r="A229" s="55"/>
      <c r="B229" s="54"/>
      <c r="C229" s="55"/>
      <c r="D229" s="55"/>
      <c r="E229" s="140"/>
      <c r="F229" s="55"/>
    </row>
    <row r="230" spans="1:6" ht="25.05" customHeight="1">
      <c r="A230" s="156" t="s">
        <v>247</v>
      </c>
      <c r="B230" s="54"/>
      <c r="C230" s="55"/>
      <c r="D230" s="55"/>
      <c r="E230" s="140"/>
      <c r="F230" s="55"/>
    </row>
    <row r="231" spans="1:6" ht="25.05" customHeight="1">
      <c r="A231" s="156" t="s">
        <v>248</v>
      </c>
      <c r="B231" s="54"/>
      <c r="C231" s="55"/>
      <c r="D231" s="55"/>
      <c r="E231" s="140"/>
      <c r="F231" s="55"/>
    </row>
    <row r="232" spans="1:6" ht="25.05" customHeight="1">
      <c r="A232" s="156" t="s">
        <v>249</v>
      </c>
      <c r="B232" s="54"/>
      <c r="C232" s="55"/>
      <c r="D232" s="55"/>
      <c r="E232" s="140"/>
      <c r="F232" s="55"/>
    </row>
    <row r="233" spans="1:6" ht="25.05" customHeight="1">
      <c r="A233" s="152" t="s">
        <v>250</v>
      </c>
      <c r="B233" s="54"/>
      <c r="C233" s="55"/>
      <c r="D233" s="55"/>
      <c r="E233" s="140"/>
      <c r="F233" s="55"/>
    </row>
    <row r="234" spans="1:6" ht="25.05" customHeight="1">
      <c r="A234" s="55"/>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sheetData>
  <mergeCells count="7">
    <mergeCell ref="A31:F31"/>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5" firstPageNumber="2" orientation="landscape" blackAndWhite="1" useFirstPageNumber="1" r:id="rId1"/>
  <headerFooter alignWithMargins="0">
    <oddHeader xml:space="preserve">&amp;C&amp;"標楷體,標準"&amp;18&amp;U考選業務基金　
平　衡　表&amp;"新細明體,標準"&amp;12&amp;U
&amp;"標楷體,標準"中華民國105年10月31日&amp;R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zoomScale="80" zoomScaleNormal="80" zoomScaleSheetLayoutView="75" zoomScalePageLayoutView="50"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5.88671875" style="14" customWidth="1"/>
    <col min="11" max="11" width="15.21875" style="11" customWidth="1"/>
    <col min="12" max="12" width="12.21875" style="11" customWidth="1"/>
    <col min="13" max="16384" width="9" style="11"/>
  </cols>
  <sheetData>
    <row r="1" spans="1:12" s="10" customFormat="1" ht="39.75" customHeight="1">
      <c r="A1" s="217" t="s">
        <v>109</v>
      </c>
      <c r="B1" s="218"/>
      <c r="C1" s="222" t="s">
        <v>251</v>
      </c>
      <c r="D1" s="219" t="s">
        <v>198</v>
      </c>
      <c r="E1" s="220"/>
      <c r="F1" s="221"/>
      <c r="G1" s="224" t="s">
        <v>110</v>
      </c>
      <c r="H1" s="225"/>
      <c r="I1" s="225"/>
      <c r="J1" s="214" t="s">
        <v>252</v>
      </c>
      <c r="K1" s="215"/>
      <c r="L1" s="216"/>
    </row>
    <row r="2" spans="1:12" ht="40.5" customHeight="1">
      <c r="A2" s="165" t="s">
        <v>253</v>
      </c>
      <c r="B2" s="165" t="s">
        <v>254</v>
      </c>
      <c r="C2" s="223"/>
      <c r="D2" s="165" t="s">
        <v>255</v>
      </c>
      <c r="E2" s="165" t="s">
        <v>5</v>
      </c>
      <c r="F2" s="167" t="s">
        <v>111</v>
      </c>
      <c r="G2" s="86" t="s">
        <v>14</v>
      </c>
      <c r="H2" s="165" t="s">
        <v>256</v>
      </c>
      <c r="I2" s="167" t="s">
        <v>257</v>
      </c>
      <c r="J2" s="86" t="s">
        <v>14</v>
      </c>
      <c r="K2" s="165" t="s">
        <v>256</v>
      </c>
      <c r="L2" s="167" t="s">
        <v>257</v>
      </c>
    </row>
    <row r="3" spans="1:12" s="10" customFormat="1" ht="27" customHeight="1">
      <c r="A3" s="231" t="s">
        <v>258</v>
      </c>
      <c r="B3" s="222" t="s">
        <v>259</v>
      </c>
      <c r="C3" s="87" t="s">
        <v>260</v>
      </c>
      <c r="D3" s="170">
        <v>3366</v>
      </c>
      <c r="E3" s="170">
        <v>2800</v>
      </c>
      <c r="F3" s="148">
        <f>(D3/E3)*100</f>
        <v>120.21428571428572</v>
      </c>
      <c r="G3" s="89"/>
      <c r="H3" s="89"/>
      <c r="I3" s="88"/>
      <c r="J3" s="170">
        <f>收支餘絀!C12</f>
        <v>29472119</v>
      </c>
      <c r="K3" s="170">
        <f>收支餘絀!D12</f>
        <v>32054000</v>
      </c>
      <c r="L3" s="88">
        <f>J3/K3*100-100</f>
        <v>-8.0547856741748234</v>
      </c>
    </row>
    <row r="4" spans="1:12" s="10" customFormat="1" ht="27" customHeight="1">
      <c r="A4" s="232"/>
      <c r="B4" s="223"/>
      <c r="C4" s="87" t="s">
        <v>261</v>
      </c>
      <c r="D4" s="170">
        <f>D3+[1]營運量值!$D$4</f>
        <v>371457</v>
      </c>
      <c r="E4" s="170">
        <f>E3+[1]營運量值!$E$4</f>
        <v>385994</v>
      </c>
      <c r="F4" s="148">
        <f>(D4/E4)*100</f>
        <v>96.233879283097664</v>
      </c>
      <c r="G4" s="89"/>
      <c r="H4" s="89"/>
      <c r="I4" s="88"/>
      <c r="J4" s="170">
        <f>收支餘絀!G12</f>
        <v>421161649</v>
      </c>
      <c r="K4" s="170">
        <f>收支餘絀!H12</f>
        <v>483819000</v>
      </c>
      <c r="L4" s="88">
        <f>J4/K4*100-100</f>
        <v>-12.950576765277916</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26" t="s">
        <v>262</v>
      </c>
      <c r="B9" s="228"/>
      <c r="C9" s="87" t="s">
        <v>260</v>
      </c>
      <c r="D9" s="170">
        <f>D3</f>
        <v>3366</v>
      </c>
      <c r="E9" s="170">
        <f t="shared" ref="E9:F9" si="0">E3</f>
        <v>2800</v>
      </c>
      <c r="F9" s="142">
        <f t="shared" si="0"/>
        <v>120.21428571428572</v>
      </c>
      <c r="G9" s="89"/>
      <c r="H9" s="89"/>
      <c r="I9" s="88"/>
      <c r="J9" s="170">
        <f>J3</f>
        <v>29472119</v>
      </c>
      <c r="K9" s="170">
        <f>K3</f>
        <v>32054000</v>
      </c>
      <c r="L9" s="88">
        <f>L3</f>
        <v>-8.0547856741748234</v>
      </c>
    </row>
    <row r="10" spans="1:12" s="10" customFormat="1" ht="27" customHeight="1">
      <c r="A10" s="227"/>
      <c r="B10" s="229"/>
      <c r="C10" s="87" t="s">
        <v>261</v>
      </c>
      <c r="D10" s="170">
        <f>D4</f>
        <v>371457</v>
      </c>
      <c r="E10" s="170">
        <f t="shared" ref="E10:F10" si="1">E4</f>
        <v>385994</v>
      </c>
      <c r="F10" s="142">
        <f t="shared" si="1"/>
        <v>96.233879283097664</v>
      </c>
      <c r="G10" s="89"/>
      <c r="H10" s="89"/>
      <c r="I10" s="88"/>
      <c r="J10" s="170">
        <f>J4</f>
        <v>421161649</v>
      </c>
      <c r="K10" s="170">
        <f>K4</f>
        <v>483819000</v>
      </c>
      <c r="L10" s="88">
        <f>J10/K10*100-100</f>
        <v>-12.950576765277916</v>
      </c>
    </row>
    <row r="11" spans="1:12" ht="44.25" hidden="1" customHeight="1">
      <c r="A11" s="230" t="s">
        <v>263</v>
      </c>
      <c r="B11" s="230"/>
      <c r="C11" s="230"/>
      <c r="D11" s="230"/>
      <c r="E11" s="230"/>
      <c r="F11" s="230"/>
      <c r="G11" s="230"/>
      <c r="H11" s="230"/>
      <c r="I11" s="230"/>
      <c r="J11" s="230"/>
      <c r="K11" s="230"/>
      <c r="L11" s="230"/>
    </row>
    <row r="12" spans="1:12" ht="22.5" customHeight="1">
      <c r="A12" s="230"/>
      <c r="B12" s="230"/>
      <c r="C12" s="230"/>
      <c r="D12" s="230"/>
      <c r="E12" s="230"/>
      <c r="F12" s="230"/>
      <c r="G12" s="230"/>
      <c r="H12" s="230"/>
      <c r="I12" s="230"/>
      <c r="J12" s="230"/>
      <c r="K12" s="230"/>
      <c r="L12" s="230"/>
    </row>
    <row r="225" spans="1:1" ht="29.25" customHeight="1">
      <c r="A225" s="151" t="s">
        <v>264</v>
      </c>
    </row>
    <row r="227" spans="1:1" ht="29.25" customHeight="1">
      <c r="A227" s="151" t="s">
        <v>265</v>
      </c>
    </row>
    <row r="228" spans="1:1" ht="29.25" customHeight="1">
      <c r="A228" s="151" t="s">
        <v>266</v>
      </c>
    </row>
    <row r="230" spans="1:1" ht="29.25" customHeight="1">
      <c r="A230" s="155" t="s">
        <v>267</v>
      </c>
    </row>
    <row r="231" spans="1:1" ht="29.25" customHeight="1">
      <c r="A231" s="155" t="s">
        <v>268</v>
      </c>
    </row>
    <row r="232" spans="1:1" ht="29.25" customHeight="1">
      <c r="A232" s="155" t="s">
        <v>269</v>
      </c>
    </row>
    <row r="233" spans="1:1" ht="29.25" customHeight="1">
      <c r="A233" s="151" t="s">
        <v>270</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中華民國105年10月份&amp;"華康楷書體W5,標準"
&amp;R
  &amp;"標楷體,標準"貨幣單位：新臺幣元</oddHeader>
    <oddFooter>&amp;C&amp;14&amp;P</oddFooter>
  </headerFooter>
  <legacyDrawing r:id="rId2"/>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zoomScalePageLayoutView="70" workbookViewId="0">
      <selection activeCell="D16" sqref="D1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9" t="s">
        <v>271</v>
      </c>
      <c r="B1" s="252" t="s">
        <v>272</v>
      </c>
      <c r="C1" s="253"/>
      <c r="D1" s="253"/>
      <c r="E1" s="253"/>
      <c r="F1" s="253"/>
      <c r="G1" s="233" t="s">
        <v>273</v>
      </c>
      <c r="H1" s="237" t="s">
        <v>274</v>
      </c>
      <c r="I1" s="238"/>
      <c r="J1" s="238"/>
      <c r="K1" s="238"/>
      <c r="L1" s="238"/>
      <c r="M1" s="238"/>
      <c r="N1" s="246" t="s">
        <v>275</v>
      </c>
      <c r="O1" s="246" t="s">
        <v>276</v>
      </c>
    </row>
    <row r="2" spans="1:252" ht="17.100000000000001" customHeight="1">
      <c r="A2" s="250"/>
      <c r="B2" s="253"/>
      <c r="C2" s="253"/>
      <c r="D2" s="253"/>
      <c r="E2" s="253"/>
      <c r="F2" s="253"/>
      <c r="G2" s="234"/>
      <c r="H2" s="239" t="s">
        <v>277</v>
      </c>
      <c r="I2" s="240"/>
      <c r="J2" s="240"/>
      <c r="K2" s="241"/>
      <c r="L2" s="246" t="s">
        <v>278</v>
      </c>
      <c r="M2" s="247"/>
      <c r="N2" s="247"/>
      <c r="O2" s="247"/>
    </row>
    <row r="3" spans="1:252" ht="17.100000000000001" customHeight="1">
      <c r="A3" s="250"/>
      <c r="B3" s="246" t="s">
        <v>279</v>
      </c>
      <c r="C3" s="235" t="s">
        <v>280</v>
      </c>
      <c r="D3" s="233" t="s">
        <v>281</v>
      </c>
      <c r="E3" s="235" t="s">
        <v>282</v>
      </c>
      <c r="F3" s="233" t="s">
        <v>283</v>
      </c>
      <c r="G3" s="234"/>
      <c r="H3" s="242"/>
      <c r="I3" s="243"/>
      <c r="J3" s="243"/>
      <c r="K3" s="244"/>
      <c r="L3" s="247"/>
      <c r="M3" s="247"/>
      <c r="N3" s="247"/>
      <c r="O3" s="247"/>
      <c r="P3" s="50"/>
      <c r="AC3" s="50"/>
    </row>
    <row r="4" spans="1:252" ht="41.25" customHeight="1">
      <c r="A4" s="250"/>
      <c r="B4" s="247"/>
      <c r="C4" s="254"/>
      <c r="D4" s="234"/>
      <c r="E4" s="255"/>
      <c r="F4" s="234"/>
      <c r="G4" s="234"/>
      <c r="H4" s="235" t="s">
        <v>284</v>
      </c>
      <c r="I4" s="235" t="s">
        <v>285</v>
      </c>
      <c r="J4" s="235" t="s">
        <v>286</v>
      </c>
      <c r="K4" s="234" t="s">
        <v>287</v>
      </c>
      <c r="L4" s="233" t="s">
        <v>288</v>
      </c>
      <c r="M4" s="234" t="s">
        <v>289</v>
      </c>
      <c r="N4" s="247"/>
      <c r="O4" s="247"/>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1"/>
      <c r="B5" s="247"/>
      <c r="C5" s="245"/>
      <c r="D5" s="234"/>
      <c r="E5" s="256"/>
      <c r="F5" s="234"/>
      <c r="G5" s="234"/>
      <c r="H5" s="245"/>
      <c r="I5" s="245"/>
      <c r="J5" s="236"/>
      <c r="K5" s="234"/>
      <c r="L5" s="234"/>
      <c r="M5" s="234"/>
      <c r="N5" s="247"/>
      <c r="O5" s="247"/>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290</v>
      </c>
      <c r="B6" s="91">
        <f t="shared" ref="B6:H6" si="0">SUM(B7:B9)</f>
        <v>0</v>
      </c>
      <c r="C6" s="91">
        <f t="shared" si="0"/>
        <v>19219000</v>
      </c>
      <c r="D6" s="91">
        <f t="shared" si="0"/>
        <v>0</v>
      </c>
      <c r="E6" s="91">
        <f t="shared" si="0"/>
        <v>0</v>
      </c>
      <c r="F6" s="91">
        <f t="shared" si="0"/>
        <v>19219000</v>
      </c>
      <c r="G6" s="91">
        <f t="shared" si="0"/>
        <v>9955000</v>
      </c>
      <c r="H6" s="91">
        <f t="shared" si="0"/>
        <v>9091449</v>
      </c>
      <c r="I6" s="91">
        <v>0</v>
      </c>
      <c r="J6" s="91">
        <f>SUM(J7:J9)</f>
        <v>9091449</v>
      </c>
      <c r="K6" s="92">
        <f>J6/G6*100</f>
        <v>91.325454545454548</v>
      </c>
      <c r="L6" s="91">
        <f>L7+L8+L9</f>
        <v>-863551</v>
      </c>
      <c r="M6" s="96">
        <f>L6/G6*100</f>
        <v>-8.6745454545454539</v>
      </c>
      <c r="N6" s="107"/>
      <c r="O6" s="107"/>
    </row>
    <row r="7" spans="1:252" s="19" customFormat="1" ht="117" customHeight="1">
      <c r="A7" s="70" t="s">
        <v>291</v>
      </c>
      <c r="B7" s="91">
        <v>0</v>
      </c>
      <c r="C7" s="91">
        <v>16479000</v>
      </c>
      <c r="D7" s="91">
        <v>0</v>
      </c>
      <c r="E7" s="94">
        <v>-1497000</v>
      </c>
      <c r="F7" s="94">
        <f>SUM(B7:E7)</f>
        <v>14982000</v>
      </c>
      <c r="G7" s="91">
        <v>8108000</v>
      </c>
      <c r="H7" s="91">
        <v>7972379</v>
      </c>
      <c r="I7" s="91">
        <v>0</v>
      </c>
      <c r="J7" s="95">
        <f>SUM(H7:I7)</f>
        <v>7972379</v>
      </c>
      <c r="K7" s="96">
        <f>J7/G7*100</f>
        <v>98.327318697582626</v>
      </c>
      <c r="L7" s="91">
        <f>J7-G7</f>
        <v>-135621</v>
      </c>
      <c r="M7" s="93">
        <f>L7/G7*100</f>
        <v>-1.6726813024173657</v>
      </c>
      <c r="N7" s="143"/>
      <c r="O7" s="143"/>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79.8" customHeight="1">
      <c r="A8" s="70" t="s">
        <v>292</v>
      </c>
      <c r="B8" s="91">
        <v>0</v>
      </c>
      <c r="C8" s="91"/>
      <c r="D8" s="91">
        <v>0</v>
      </c>
      <c r="E8" s="91">
        <v>65000</v>
      </c>
      <c r="F8" s="94">
        <f>SUM(B8:E8)</f>
        <v>65000</v>
      </c>
      <c r="G8" s="91">
        <v>65000</v>
      </c>
      <c r="H8" s="91">
        <v>65165</v>
      </c>
      <c r="I8" s="91">
        <v>0</v>
      </c>
      <c r="J8" s="95">
        <f>SUM(H8:I8)</f>
        <v>65165</v>
      </c>
      <c r="K8" s="96">
        <f>J8/G8*100</f>
        <v>100.25384615384615</v>
      </c>
      <c r="L8" s="91">
        <f>J8-G8</f>
        <v>165</v>
      </c>
      <c r="M8" s="93">
        <f>L8/G8*100</f>
        <v>0.25384615384615383</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3.8" customHeight="1">
      <c r="A9" s="70" t="s">
        <v>293</v>
      </c>
      <c r="B9" s="91">
        <v>0</v>
      </c>
      <c r="C9" s="91">
        <v>2740000</v>
      </c>
      <c r="D9" s="91">
        <v>0</v>
      </c>
      <c r="E9" s="91">
        <v>1432000</v>
      </c>
      <c r="F9" s="94">
        <f>SUM(B9:E9)</f>
        <v>4172000</v>
      </c>
      <c r="G9" s="91">
        <v>1782000</v>
      </c>
      <c r="H9" s="91">
        <v>1053905</v>
      </c>
      <c r="I9" s="91">
        <v>0</v>
      </c>
      <c r="J9" s="95">
        <f>SUM(H9:I9)</f>
        <v>1053905</v>
      </c>
      <c r="K9" s="96">
        <f>J9/G9*100</f>
        <v>59.14169472502806</v>
      </c>
      <c r="L9" s="91">
        <f>J9-G9</f>
        <v>-728095</v>
      </c>
      <c r="M9" s="147">
        <f>L9/G9*100</f>
        <v>-40.85830527497194</v>
      </c>
      <c r="N9" s="143" t="s">
        <v>315</v>
      </c>
      <c r="O9" s="143" t="s">
        <v>320</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294</v>
      </c>
      <c r="B10" s="97">
        <f>SUM(B7:B9)</f>
        <v>0</v>
      </c>
      <c r="C10" s="97">
        <f>SUM(C7:C9)</f>
        <v>19219000</v>
      </c>
      <c r="D10" s="97">
        <f t="shared" ref="D10:E10" si="1">SUM(D7:D9)</f>
        <v>0</v>
      </c>
      <c r="E10" s="97">
        <f t="shared" si="1"/>
        <v>0</v>
      </c>
      <c r="F10" s="97">
        <f>SUM(F7:F9)</f>
        <v>19219000</v>
      </c>
      <c r="G10" s="91">
        <f>SUM(G7:G9)</f>
        <v>9955000</v>
      </c>
      <c r="H10" s="91">
        <f>SUM(H7:H9)</f>
        <v>9091449</v>
      </c>
      <c r="I10" s="91"/>
      <c r="J10" s="91">
        <f>SUM(J7:J9)</f>
        <v>9091449</v>
      </c>
      <c r="K10" s="98">
        <f>J10/G10*100</f>
        <v>91.325454545454548</v>
      </c>
      <c r="L10" s="91">
        <f>SUM(L7:L9)</f>
        <v>-863551</v>
      </c>
      <c r="M10" s="164">
        <f>L10/G10*100</f>
        <v>-8.6745454545454539</v>
      </c>
      <c r="N10" s="20"/>
      <c r="O10" s="20"/>
    </row>
    <row r="11" spans="1:252" s="18" customFormat="1" ht="23.25" customHeight="1">
      <c r="A11" s="248"/>
      <c r="B11" s="248"/>
      <c r="C11" s="248"/>
      <c r="D11" s="248"/>
      <c r="E11" s="248"/>
      <c r="F11" s="248"/>
      <c r="G11" s="248"/>
      <c r="H11" s="248"/>
      <c r="I11" s="248"/>
      <c r="J11" s="248"/>
      <c r="K11" s="248"/>
      <c r="L11" s="248"/>
      <c r="M11" s="248"/>
      <c r="N11" s="248"/>
      <c r="O11" s="248"/>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295</v>
      </c>
    </row>
    <row r="227" spans="1:1" ht="396">
      <c r="A227" s="150" t="s">
        <v>296</v>
      </c>
    </row>
    <row r="228" spans="1:1" ht="409.6">
      <c r="A228" s="150" t="s">
        <v>297</v>
      </c>
    </row>
    <row r="230" spans="1:1" ht="19.8">
      <c r="A230" s="154" t="s">
        <v>298</v>
      </c>
    </row>
    <row r="231" spans="1:1" ht="19.8">
      <c r="A231" s="154" t="s">
        <v>299</v>
      </c>
    </row>
    <row r="232" spans="1:1" ht="19.8">
      <c r="A232" s="154" t="s">
        <v>300</v>
      </c>
    </row>
    <row r="233" spans="1:1" ht="409.6">
      <c r="A233" s="150" t="s">
        <v>301</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&amp;"標楷體,標準"中華民國105年10月份&amp;R&amp;10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57" t="s">
        <v>1</v>
      </c>
      <c r="B1" s="257"/>
      <c r="C1" s="257"/>
      <c r="D1" s="257"/>
      <c r="E1" s="257"/>
    </row>
    <row r="2" spans="1:5" ht="19.8">
      <c r="A2" s="258" t="s">
        <v>9</v>
      </c>
      <c r="B2" s="258"/>
      <c r="C2" s="258"/>
      <c r="D2" s="258"/>
      <c r="E2" s="258"/>
    </row>
    <row r="3" spans="1:5">
      <c r="A3" s="259" t="s">
        <v>316</v>
      </c>
      <c r="B3" s="259"/>
      <c r="C3" s="259"/>
      <c r="D3" s="259"/>
      <c r="E3" s="259"/>
    </row>
    <row r="4" spans="1:5">
      <c r="E4" s="8" t="s">
        <v>82</v>
      </c>
    </row>
    <row r="5" spans="1:5">
      <c r="A5" s="262" t="s">
        <v>10</v>
      </c>
      <c r="B5" s="260" t="s">
        <v>192</v>
      </c>
      <c r="C5" s="260" t="s">
        <v>11</v>
      </c>
      <c r="D5" s="262" t="s">
        <v>12</v>
      </c>
      <c r="E5" s="262" t="s">
        <v>13</v>
      </c>
    </row>
    <row r="6" spans="1:5">
      <c r="A6" s="263"/>
      <c r="B6" s="261"/>
      <c r="C6" s="261"/>
      <c r="D6" s="263"/>
      <c r="E6" s="263"/>
    </row>
    <row r="7" spans="1:5">
      <c r="A7" s="60" t="s">
        <v>83</v>
      </c>
      <c r="B7" s="61">
        <f>SUM(B8,B99)</f>
        <v>647872000</v>
      </c>
      <c r="C7" s="61">
        <f>SUM(C8,C99)</f>
        <v>29492411</v>
      </c>
      <c r="D7" s="61">
        <f>SUM(D8,D99)</f>
        <v>421295053</v>
      </c>
      <c r="E7" s="59"/>
    </row>
    <row r="8" spans="1:5">
      <c r="A8" s="60" t="s">
        <v>84</v>
      </c>
      <c r="B8" s="62">
        <f>SUM(B9)</f>
        <v>646803000</v>
      </c>
      <c r="C8" s="62">
        <f>SUM(C9)</f>
        <v>29472119</v>
      </c>
      <c r="D8" s="62">
        <f>SUM(D9)</f>
        <v>421161649</v>
      </c>
      <c r="E8" s="59"/>
    </row>
    <row r="9" spans="1:5">
      <c r="A9" s="60" t="s">
        <v>85</v>
      </c>
      <c r="B9" s="62">
        <f>SUM(B10,B56,B66,B78,B87,B93,B96)</f>
        <v>646803000</v>
      </c>
      <c r="C9" s="62">
        <f>SUM(C10,C56,C66,C78,C87,C93,C96)</f>
        <v>29472119</v>
      </c>
      <c r="D9" s="62">
        <f>SUM(D10,D56,D66,D78,D87,D93,D96)</f>
        <v>421161649</v>
      </c>
      <c r="E9" s="63"/>
    </row>
    <row r="10" spans="1:5">
      <c r="A10" s="64" t="s">
        <v>31</v>
      </c>
      <c r="B10" s="62">
        <f>SUM(B11,B16,B20,B24,B28,B34,B39,B44,B54)</f>
        <v>553415000</v>
      </c>
      <c r="C10" s="62">
        <f>SUM(C11,C16,C20,C24,C28,C34,C39,C44,C54)</f>
        <v>24909205</v>
      </c>
      <c r="D10" s="62">
        <f>SUM(D11,D16,D20,D24,D28,D34,D39,D44,D54)</f>
        <v>369070672</v>
      </c>
      <c r="E10" s="59"/>
    </row>
    <row r="11" spans="1:5">
      <c r="A11" s="64" t="s">
        <v>86</v>
      </c>
      <c r="B11" s="62">
        <f>SUM(B12:B15)</f>
        <v>14425000</v>
      </c>
      <c r="C11" s="109">
        <f>SUM(C12:C15)</f>
        <v>985476</v>
      </c>
      <c r="D11" s="62">
        <f>SUM(D12:D15)</f>
        <v>8728678</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961812</v>
      </c>
      <c r="D13" s="62">
        <f>收支餘絀!G17</f>
        <v>8446437</v>
      </c>
      <c r="E13" s="59"/>
    </row>
    <row r="14" spans="1:5">
      <c r="A14" s="65" t="s">
        <v>40</v>
      </c>
      <c r="B14" s="62">
        <f>收支餘絀!B18</f>
        <v>275000</v>
      </c>
      <c r="C14" s="109">
        <f>收支餘絀!C18</f>
        <v>23664</v>
      </c>
      <c r="D14" s="62">
        <f>收支餘絀!G18</f>
        <v>233170</v>
      </c>
      <c r="E14" s="59"/>
    </row>
    <row r="15" spans="1:5">
      <c r="A15" s="65" t="s">
        <v>68</v>
      </c>
      <c r="B15" s="62">
        <f>收支餘絀!B19</f>
        <v>150000</v>
      </c>
      <c r="C15" s="62">
        <f>收支餘絀!C19</f>
        <v>0</v>
      </c>
      <c r="D15" s="62">
        <f>收支餘絀!G19</f>
        <v>49071</v>
      </c>
      <c r="E15" s="59"/>
    </row>
    <row r="16" spans="1:5">
      <c r="A16" s="64" t="s">
        <v>87</v>
      </c>
      <c r="B16" s="62">
        <f>SUM(B17:B19)</f>
        <v>19808000</v>
      </c>
      <c r="C16" s="62">
        <f>SUM(C17:C19)</f>
        <v>2183310</v>
      </c>
      <c r="D16" s="62">
        <f>SUM(D17:D19)</f>
        <v>10577528</v>
      </c>
      <c r="E16" s="59"/>
    </row>
    <row r="17" spans="1:5">
      <c r="A17" s="65" t="s">
        <v>41</v>
      </c>
      <c r="B17" s="62">
        <f>收支餘絀!B21</f>
        <v>12967000</v>
      </c>
      <c r="C17" s="62">
        <f>收支餘絀!C21</f>
        <v>1750350</v>
      </c>
      <c r="D17" s="62">
        <f>收支餘絀!G21</f>
        <v>7300071</v>
      </c>
      <c r="E17" s="59"/>
    </row>
    <row r="18" spans="1:5">
      <c r="A18" s="65" t="s">
        <v>42</v>
      </c>
      <c r="B18" s="62">
        <f>收支餘絀!B22</f>
        <v>2100000</v>
      </c>
      <c r="C18" s="62">
        <f>收支餘絀!C22</f>
        <v>157649</v>
      </c>
      <c r="D18" s="62">
        <f>收支餘絀!G22</f>
        <v>1029078</v>
      </c>
      <c r="E18" s="59"/>
    </row>
    <row r="19" spans="1:5">
      <c r="A19" s="65" t="s">
        <v>164</v>
      </c>
      <c r="B19" s="62">
        <f>收支餘絀!B23</f>
        <v>4741000</v>
      </c>
      <c r="C19" s="62">
        <f>收支餘絀!C23</f>
        <v>275311</v>
      </c>
      <c r="D19" s="62">
        <f>收支餘絀!G23</f>
        <v>2248379</v>
      </c>
      <c r="E19" s="59"/>
    </row>
    <row r="20" spans="1:5">
      <c r="A20" s="64" t="s">
        <v>88</v>
      </c>
      <c r="B20" s="62">
        <f>SUM(B21:B23)</f>
        <v>6062000</v>
      </c>
      <c r="C20" s="62">
        <f>SUM(C21:C23)</f>
        <v>92158</v>
      </c>
      <c r="D20" s="62">
        <f>SUM(D21:D23)</f>
        <v>3335146</v>
      </c>
      <c r="E20" s="59"/>
    </row>
    <row r="21" spans="1:5">
      <c r="A21" s="65" t="s">
        <v>43</v>
      </c>
      <c r="B21" s="62">
        <f>收支餘絀!B25</f>
        <v>5011000</v>
      </c>
      <c r="C21" s="62">
        <f>收支餘絀!C25</f>
        <v>79500</v>
      </c>
      <c r="D21" s="62">
        <f>收支餘絀!G25</f>
        <v>2858268</v>
      </c>
      <c r="E21" s="59"/>
    </row>
    <row r="22" spans="1:5">
      <c r="A22" s="65" t="s">
        <v>44</v>
      </c>
      <c r="B22" s="62">
        <f>收支餘絀!B26</f>
        <v>1021000</v>
      </c>
      <c r="C22" s="62">
        <f>收支餘絀!C26</f>
        <v>10658</v>
      </c>
      <c r="D22" s="62">
        <f>收支餘絀!G26</f>
        <v>455358</v>
      </c>
      <c r="E22" s="59"/>
    </row>
    <row r="23" spans="1:5">
      <c r="A23" s="65" t="s">
        <v>45</v>
      </c>
      <c r="B23" s="62">
        <f>收支餘絀!B27</f>
        <v>30000</v>
      </c>
      <c r="C23" s="62">
        <f>收支餘絀!C27</f>
        <v>2000</v>
      </c>
      <c r="D23" s="62">
        <f>收支餘絀!G27</f>
        <v>21520</v>
      </c>
      <c r="E23" s="59"/>
    </row>
    <row r="24" spans="1:5">
      <c r="A24" s="64" t="s">
        <v>89</v>
      </c>
      <c r="B24" s="62">
        <f>SUM(B25:B27)</f>
        <v>10131000</v>
      </c>
      <c r="C24" s="62">
        <f>SUM(C25:C27)</f>
        <v>128528</v>
      </c>
      <c r="D24" s="62">
        <f>SUM(D25:D27)</f>
        <v>5643468</v>
      </c>
      <c r="E24" s="59"/>
    </row>
    <row r="25" spans="1:5">
      <c r="A25" s="65" t="s">
        <v>46</v>
      </c>
      <c r="B25" s="62">
        <f>收支餘絀!B29</f>
        <v>7996000</v>
      </c>
      <c r="C25" s="62">
        <f>收支餘絀!C29</f>
        <v>109852</v>
      </c>
      <c r="D25" s="62">
        <f>收支餘絀!G29</f>
        <v>4817720</v>
      </c>
      <c r="E25" s="59"/>
    </row>
    <row r="26" spans="1:5">
      <c r="A26" s="65" t="s">
        <v>47</v>
      </c>
      <c r="B26" s="62">
        <f>收支餘絀!B30</f>
        <v>935000</v>
      </c>
      <c r="C26" s="62">
        <f>收支餘絀!C30</f>
        <v>18676</v>
      </c>
      <c r="D26" s="62">
        <f>收支餘絀!G30</f>
        <v>256983</v>
      </c>
      <c r="E26" s="59"/>
    </row>
    <row r="27" spans="1:5">
      <c r="A27" s="65" t="s">
        <v>48</v>
      </c>
      <c r="B27" s="62">
        <f>收支餘絀!B31</f>
        <v>1200000</v>
      </c>
      <c r="C27" s="62">
        <f>收支餘絀!C31</f>
        <v>0</v>
      </c>
      <c r="D27" s="62">
        <f>收支餘絀!G31</f>
        <v>568765</v>
      </c>
      <c r="E27" s="59"/>
    </row>
    <row r="28" spans="1:5">
      <c r="A28" s="64" t="s">
        <v>67</v>
      </c>
      <c r="B28" s="62">
        <f>SUM(B29:B33)</f>
        <v>13978000</v>
      </c>
      <c r="C28" s="62">
        <f>SUM(C29:C33)</f>
        <v>290631</v>
      </c>
      <c r="D28" s="62">
        <f>SUM(D29:D33)</f>
        <v>9179375</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77146</v>
      </c>
      <c r="D30" s="62">
        <f>收支餘絀!G34</f>
        <v>2043695</v>
      </c>
      <c r="E30" s="59"/>
    </row>
    <row r="31" spans="1:5">
      <c r="A31" s="65" t="s">
        <v>50</v>
      </c>
      <c r="B31" s="62">
        <f>收支餘絀!B35</f>
        <v>8758000</v>
      </c>
      <c r="C31" s="62">
        <f>收支餘絀!C35</f>
        <v>98893</v>
      </c>
      <c r="D31" s="62">
        <f>收支餘絀!G35</f>
        <v>6683074</v>
      </c>
      <c r="E31" s="59"/>
    </row>
    <row r="32" spans="1:5">
      <c r="A32" s="65" t="s">
        <v>69</v>
      </c>
      <c r="B32" s="62">
        <f>收支餘絀!B36</f>
        <v>160000</v>
      </c>
      <c r="C32" s="62">
        <f>收支餘絀!C36</f>
        <v>35100</v>
      </c>
      <c r="D32" s="62">
        <f>收支餘絀!G36</f>
        <v>80743</v>
      </c>
      <c r="E32" s="59"/>
    </row>
    <row r="33" spans="1:5">
      <c r="A33" s="65" t="s">
        <v>51</v>
      </c>
      <c r="B33" s="62">
        <f>收支餘絀!B37</f>
        <v>260000</v>
      </c>
      <c r="C33" s="62">
        <f>收支餘絀!C37</f>
        <v>79492</v>
      </c>
      <c r="D33" s="62">
        <f>收支餘絀!G37</f>
        <v>371863</v>
      </c>
      <c r="E33" s="59"/>
    </row>
    <row r="34" spans="1:5">
      <c r="A34" s="64" t="s">
        <v>70</v>
      </c>
      <c r="B34" s="62">
        <f>SUM(B35:B38)</f>
        <v>143000</v>
      </c>
      <c r="C34" s="62">
        <f>SUM(C35:C38)</f>
        <v>70870</v>
      </c>
      <c r="D34" s="62">
        <f>SUM(D35:D38)</f>
        <v>95914</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70870</v>
      </c>
      <c r="D37" s="62">
        <f>收支餘絀!G41</f>
        <v>92064</v>
      </c>
      <c r="E37" s="59"/>
    </row>
    <row r="38" spans="1:5">
      <c r="A38" s="65" t="s">
        <v>170</v>
      </c>
      <c r="B38" s="62">
        <f>收支餘絀!B42</f>
        <v>0</v>
      </c>
      <c r="C38" s="62">
        <f>收支餘絀!C42</f>
        <v>0</v>
      </c>
      <c r="D38" s="62">
        <f>收支餘絀!G42</f>
        <v>0</v>
      </c>
      <c r="E38" s="59"/>
    </row>
    <row r="39" spans="1:5">
      <c r="A39" s="64" t="s">
        <v>90</v>
      </c>
      <c r="B39" s="62">
        <f>SUM(B40:B43)</f>
        <v>115071000</v>
      </c>
      <c r="C39" s="62">
        <f>SUM(C40:C43)</f>
        <v>8744988</v>
      </c>
      <c r="D39" s="62">
        <f>SUM(D40:D43)</f>
        <v>64504099</v>
      </c>
      <c r="E39" s="59"/>
    </row>
    <row r="40" spans="1:5">
      <c r="A40" s="65" t="s">
        <v>17</v>
      </c>
      <c r="B40" s="109">
        <f>收支餘絀!B44</f>
        <v>6598000</v>
      </c>
      <c r="C40" s="109">
        <f>收支餘絀!C44</f>
        <v>2107323</v>
      </c>
      <c r="D40" s="109">
        <f>收支餘絀!G44</f>
        <v>4284900</v>
      </c>
      <c r="E40" s="59"/>
    </row>
    <row r="41" spans="1:5">
      <c r="A41" s="65" t="s">
        <v>52</v>
      </c>
      <c r="B41" s="62">
        <f>收支餘絀!B45</f>
        <v>23117000</v>
      </c>
      <c r="C41" s="62">
        <f>收支餘絀!C45</f>
        <v>1752088</v>
      </c>
      <c r="D41" s="62">
        <f>收支餘絀!G45</f>
        <v>14896127</v>
      </c>
      <c r="E41" s="59"/>
    </row>
    <row r="42" spans="1:5">
      <c r="A42" s="65" t="s">
        <v>53</v>
      </c>
      <c r="B42" s="62">
        <f>收支餘絀!B46</f>
        <v>18126000</v>
      </c>
      <c r="C42" s="62">
        <f>收支餘絀!C46</f>
        <v>824986</v>
      </c>
      <c r="D42" s="62">
        <f>收支餘絀!G46</f>
        <v>9091956</v>
      </c>
      <c r="E42" s="59"/>
    </row>
    <row r="43" spans="1:5">
      <c r="A43" s="65" t="s">
        <v>54</v>
      </c>
      <c r="B43" s="62">
        <f>收支餘絀!B47</f>
        <v>67230000</v>
      </c>
      <c r="C43" s="62">
        <f>收支餘絀!C47</f>
        <v>4060591</v>
      </c>
      <c r="D43" s="62">
        <f>收支餘絀!G47</f>
        <v>36231116</v>
      </c>
      <c r="E43" s="59"/>
    </row>
    <row r="44" spans="1:5">
      <c r="A44" s="64" t="s">
        <v>22</v>
      </c>
      <c r="B44" s="62">
        <f>SUM(B45:B53)</f>
        <v>373497000</v>
      </c>
      <c r="C44" s="109">
        <f>SUM(C45:C53)</f>
        <v>12307244</v>
      </c>
      <c r="D44" s="62">
        <f>SUM(D45:D53)</f>
        <v>266742237</v>
      </c>
      <c r="E44" s="59"/>
    </row>
    <row r="45" spans="1:5">
      <c r="A45" s="65" t="s">
        <v>18</v>
      </c>
      <c r="B45" s="62">
        <f>收支餘絀!B49</f>
        <v>99000</v>
      </c>
      <c r="C45" s="62">
        <f>收支餘絀!C49</f>
        <v>0</v>
      </c>
      <c r="D45" s="62">
        <f>收支餘絀!G49</f>
        <v>17560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0</v>
      </c>
      <c r="D47" s="62">
        <f>收支餘絀!G51</f>
        <v>150080</v>
      </c>
      <c r="E47" s="59"/>
    </row>
    <row r="48" spans="1:5">
      <c r="A48" s="65" t="s">
        <v>66</v>
      </c>
      <c r="B48" s="62">
        <f>收支餘絀!B52</f>
        <v>2852000</v>
      </c>
      <c r="C48" s="62">
        <f>收支餘絀!C52</f>
        <v>173304</v>
      </c>
      <c r="D48" s="62">
        <f>收支餘絀!G52</f>
        <v>1349192</v>
      </c>
      <c r="E48" s="59"/>
    </row>
    <row r="49" spans="1:5">
      <c r="A49" s="65" t="s">
        <v>188</v>
      </c>
      <c r="B49" s="62">
        <f>收支餘絀!B53</f>
        <v>600000</v>
      </c>
      <c r="C49" s="62">
        <f>收支餘絀!C53</f>
        <v>0</v>
      </c>
      <c r="D49" s="62">
        <f>收支餘絀!G53</f>
        <v>148000</v>
      </c>
      <c r="E49" s="59"/>
    </row>
    <row r="50" spans="1:5">
      <c r="A50" s="65" t="s">
        <v>19</v>
      </c>
      <c r="B50" s="62">
        <f>收支餘絀!B54</f>
        <v>1132000</v>
      </c>
      <c r="C50" s="62">
        <f>收支餘絀!C54</f>
        <v>0</v>
      </c>
      <c r="D50" s="62">
        <f>收支餘絀!G54</f>
        <v>333908</v>
      </c>
      <c r="E50" s="59"/>
    </row>
    <row r="51" spans="1:5">
      <c r="A51" s="65" t="s">
        <v>21</v>
      </c>
      <c r="B51" s="62">
        <f>收支餘絀!B55</f>
        <v>352043000</v>
      </c>
      <c r="C51" s="109">
        <f>收支餘絀!C55</f>
        <v>11698256</v>
      </c>
      <c r="D51" s="62">
        <f>收支餘絀!G55</f>
        <v>257965156</v>
      </c>
      <c r="E51" s="59"/>
    </row>
    <row r="52" spans="1:5">
      <c r="A52" s="65" t="s">
        <v>20</v>
      </c>
      <c r="B52" s="62">
        <f>收支餘絀!B56</f>
        <v>16750000</v>
      </c>
      <c r="C52" s="62">
        <f>收支餘絀!C56</f>
        <v>435684</v>
      </c>
      <c r="D52" s="62">
        <f>收支餘絀!G56</f>
        <v>6774041</v>
      </c>
      <c r="E52" s="59"/>
    </row>
    <row r="53" spans="1:5">
      <c r="A53" s="65" t="s">
        <v>59</v>
      </c>
      <c r="B53" s="62">
        <f>收支餘絀!B57</f>
        <v>0</v>
      </c>
      <c r="C53" s="62">
        <f>收支餘絀!C57</f>
        <v>0</v>
      </c>
      <c r="D53" s="62">
        <f>收支餘絀!G57</f>
        <v>4300</v>
      </c>
      <c r="E53" s="59"/>
    </row>
    <row r="54" spans="1:5">
      <c r="A54" s="64" t="s">
        <v>152</v>
      </c>
      <c r="B54" s="62">
        <f>SUM(B55)</f>
        <v>300000</v>
      </c>
      <c r="C54" s="62">
        <f>SUM(C55)</f>
        <v>106000</v>
      </c>
      <c r="D54" s="62">
        <f>SUM(D55)</f>
        <v>264227</v>
      </c>
      <c r="E54" s="59"/>
    </row>
    <row r="55" spans="1:5">
      <c r="A55" s="65" t="s">
        <v>153</v>
      </c>
      <c r="B55" s="62">
        <f>收支餘絀!B59</f>
        <v>300000</v>
      </c>
      <c r="C55" s="62">
        <f>收支餘絀!C59</f>
        <v>106000</v>
      </c>
      <c r="D55" s="62">
        <f>收支餘絀!G59</f>
        <v>264227</v>
      </c>
      <c r="E55" s="59"/>
    </row>
    <row r="56" spans="1:5">
      <c r="A56" s="64" t="s">
        <v>91</v>
      </c>
      <c r="B56" s="62">
        <f>SUM(B57,B60)</f>
        <v>28077000</v>
      </c>
      <c r="C56" s="62">
        <f>SUM(C57,C60)</f>
        <v>1337576</v>
      </c>
      <c r="D56" s="62">
        <f>SUM(D57,D60)</f>
        <v>13199272</v>
      </c>
      <c r="E56" s="59"/>
    </row>
    <row r="57" spans="1:5">
      <c r="A57" s="64" t="s">
        <v>92</v>
      </c>
      <c r="B57" s="62">
        <f>SUM(B58:B59)</f>
        <v>1364000</v>
      </c>
      <c r="C57" s="62">
        <f>SUM(C58:C59)</f>
        <v>59298</v>
      </c>
      <c r="D57" s="62">
        <f>SUM(D58:D59)</f>
        <v>752418</v>
      </c>
      <c r="E57" s="59"/>
    </row>
    <row r="58" spans="1:5">
      <c r="A58" s="65" t="s">
        <v>55</v>
      </c>
      <c r="B58" s="62">
        <f>收支餘絀!B62</f>
        <v>150000</v>
      </c>
      <c r="C58" s="62">
        <f>收支餘絀!C62</f>
        <v>7223</v>
      </c>
      <c r="D58" s="62">
        <f>收支餘絀!G62</f>
        <v>144406</v>
      </c>
      <c r="E58" s="59"/>
    </row>
    <row r="59" spans="1:5">
      <c r="A59" s="65" t="s">
        <v>56</v>
      </c>
      <c r="B59" s="62">
        <f>收支餘絀!B63</f>
        <v>1214000</v>
      </c>
      <c r="C59" s="62">
        <f>收支餘絀!C63</f>
        <v>52075</v>
      </c>
      <c r="D59" s="62">
        <f>收支餘絀!G63</f>
        <v>608012</v>
      </c>
      <c r="E59" s="59"/>
    </row>
    <row r="60" spans="1:5">
      <c r="A60" s="64" t="s">
        <v>23</v>
      </c>
      <c r="B60" s="62">
        <f>SUM(B61:B65)</f>
        <v>26713000</v>
      </c>
      <c r="C60" s="62">
        <f>SUM(C61:C65)</f>
        <v>1278278</v>
      </c>
      <c r="D60" s="62">
        <f>SUM(D61:D65)</f>
        <v>12446854</v>
      </c>
      <c r="E60" s="59"/>
    </row>
    <row r="61" spans="1:5">
      <c r="A61" s="65" t="s">
        <v>129</v>
      </c>
      <c r="B61" s="62">
        <f>收支餘絀!B65</f>
        <v>12381000</v>
      </c>
      <c r="C61" s="62">
        <f>收支餘絀!C65</f>
        <v>597202</v>
      </c>
      <c r="D61" s="62">
        <f>收支餘絀!G65</f>
        <v>4579373</v>
      </c>
      <c r="E61" s="59"/>
    </row>
    <row r="62" spans="1:5">
      <c r="A62" s="65" t="s">
        <v>144</v>
      </c>
      <c r="B62" s="62">
        <f>收支餘絀!B66</f>
        <v>767000</v>
      </c>
      <c r="C62" s="62">
        <f>收支餘絀!C66</f>
        <v>56215</v>
      </c>
      <c r="D62" s="62">
        <f>收支餘絀!G66</f>
        <v>811477</v>
      </c>
      <c r="E62" s="59"/>
    </row>
    <row r="63" spans="1:5">
      <c r="A63" s="65" t="s">
        <v>58</v>
      </c>
      <c r="B63" s="62">
        <f>收支餘絀!B67</f>
        <v>11090000</v>
      </c>
      <c r="C63" s="62">
        <f>收支餘絀!C67</f>
        <v>591890</v>
      </c>
      <c r="D63" s="62">
        <f>收支餘絀!G67</f>
        <v>6586251</v>
      </c>
      <c r="E63" s="59"/>
    </row>
    <row r="64" spans="1:5">
      <c r="A64" s="65" t="s">
        <v>112</v>
      </c>
      <c r="B64" s="62">
        <f>收支餘絀!B68</f>
        <v>18000</v>
      </c>
      <c r="C64" s="62">
        <f>收支餘絀!C68</f>
        <v>870</v>
      </c>
      <c r="D64" s="62">
        <f>收支餘絀!G68</f>
        <v>2787</v>
      </c>
      <c r="E64" s="59"/>
    </row>
    <row r="65" spans="1:5">
      <c r="A65" s="65" t="s">
        <v>59</v>
      </c>
      <c r="B65" s="62">
        <f>收支餘絀!B69</f>
        <v>2457000</v>
      </c>
      <c r="C65" s="62">
        <f>收支餘絀!C69</f>
        <v>32101</v>
      </c>
      <c r="D65" s="62">
        <f>收支餘絀!G69</f>
        <v>466966</v>
      </c>
      <c r="E65" s="59"/>
    </row>
    <row r="66" spans="1:5">
      <c r="A66" s="64" t="s">
        <v>26</v>
      </c>
      <c r="B66" s="62">
        <f>SUM(B67,B69,B71,B74,B76)</f>
        <v>21511000</v>
      </c>
      <c r="C66" s="62">
        <f>SUM(C67,C69,C71,C74,C76)</f>
        <v>622197</v>
      </c>
      <c r="D66" s="62">
        <f>SUM(D67,D69,D71,D74,D76)</f>
        <v>14139091</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287100</v>
      </c>
      <c r="D69" s="62">
        <f>SUM(D70)</f>
        <v>1574500</v>
      </c>
      <c r="E69" s="59"/>
    </row>
    <row r="70" spans="1:5">
      <c r="A70" s="65" t="s">
        <v>74</v>
      </c>
      <c r="B70" s="62">
        <f>收支餘絀!B74</f>
        <v>1777000</v>
      </c>
      <c r="C70" s="62">
        <f>收支餘絀!C74</f>
        <v>287100</v>
      </c>
      <c r="D70" s="62">
        <f>收支餘絀!G74</f>
        <v>1574500</v>
      </c>
      <c r="E70" s="59"/>
    </row>
    <row r="71" spans="1:5">
      <c r="A71" s="64" t="s">
        <v>93</v>
      </c>
      <c r="B71" s="62">
        <f>SUM(B72:B73)</f>
        <v>14912000</v>
      </c>
      <c r="C71" s="62">
        <f>SUM(C72:C73)</f>
        <v>1200</v>
      </c>
      <c r="D71" s="62">
        <f>SUM(D72:D73)</f>
        <v>8915370</v>
      </c>
      <c r="E71" s="59"/>
    </row>
    <row r="72" spans="1:5">
      <c r="A72" s="65" t="s">
        <v>166</v>
      </c>
      <c r="B72" s="62">
        <f>收支餘絀!B76</f>
        <v>14342000</v>
      </c>
      <c r="C72" s="62">
        <f>收支餘絀!C76</f>
        <v>1200</v>
      </c>
      <c r="D72" s="62">
        <f>收支餘絀!G76</f>
        <v>8876100</v>
      </c>
      <c r="E72" s="59"/>
    </row>
    <row r="73" spans="1:5">
      <c r="A73" s="65" t="s">
        <v>60</v>
      </c>
      <c r="B73" s="62">
        <f>收支餘絀!B77</f>
        <v>570000</v>
      </c>
      <c r="C73" s="62">
        <f>收支餘絀!C77</f>
        <v>0</v>
      </c>
      <c r="D73" s="62">
        <f>收支餘絀!G77</f>
        <v>39270</v>
      </c>
      <c r="E73" s="59"/>
    </row>
    <row r="74" spans="1:5">
      <c r="A74" s="64" t="s">
        <v>94</v>
      </c>
      <c r="B74" s="62">
        <f>SUM(B75)</f>
        <v>4752000</v>
      </c>
      <c r="C74" s="62">
        <f>SUM(C75)</f>
        <v>333897</v>
      </c>
      <c r="D74" s="62">
        <f>SUM(D75)</f>
        <v>3595321</v>
      </c>
      <c r="E74" s="59"/>
    </row>
    <row r="75" spans="1:5">
      <c r="A75" s="65" t="s">
        <v>61</v>
      </c>
      <c r="B75" s="62">
        <f>收支餘絀!B79</f>
        <v>4752000</v>
      </c>
      <c r="C75" s="62">
        <f>收支餘絀!C79</f>
        <v>333897</v>
      </c>
      <c r="D75" s="62">
        <f>收支餘絀!G79</f>
        <v>3595321</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2603141</v>
      </c>
      <c r="D78" s="62">
        <f>SUM(D79,D81,D83,D85)</f>
        <v>24752614</v>
      </c>
      <c r="E78" s="59"/>
    </row>
    <row r="79" spans="1:5">
      <c r="A79" s="64" t="s">
        <v>96</v>
      </c>
      <c r="B79" s="62">
        <f>SUM(B80)</f>
        <v>16380000</v>
      </c>
      <c r="C79" s="62">
        <f>SUM(C80)</f>
        <v>1270734</v>
      </c>
      <c r="D79" s="62">
        <f>SUM(D80)</f>
        <v>12326560</v>
      </c>
      <c r="E79" s="59"/>
    </row>
    <row r="80" spans="1:5">
      <c r="A80" s="65" t="s">
        <v>62</v>
      </c>
      <c r="B80" s="62">
        <f>收支餘絀!B84</f>
        <v>16380000</v>
      </c>
      <c r="C80" s="62">
        <f>收支餘絀!C84</f>
        <v>1270734</v>
      </c>
      <c r="D80" s="62">
        <f>收支餘絀!G84</f>
        <v>12326560</v>
      </c>
      <c r="E80" s="59"/>
    </row>
    <row r="81" spans="1:5">
      <c r="A81" s="64" t="s">
        <v>97</v>
      </c>
      <c r="B81" s="62">
        <f>SUM(B82)</f>
        <v>1020000</v>
      </c>
      <c r="C81" s="62">
        <f>SUM(C82)</f>
        <v>71129</v>
      </c>
      <c r="D81" s="62">
        <f>SUM(D82)</f>
        <v>757096</v>
      </c>
      <c r="E81" s="59"/>
    </row>
    <row r="82" spans="1:5">
      <c r="A82" s="65" t="s">
        <v>63</v>
      </c>
      <c r="B82" s="62">
        <f>收支餘絀!B86</f>
        <v>1020000</v>
      </c>
      <c r="C82" s="62">
        <f>收支餘絀!C86</f>
        <v>71129</v>
      </c>
      <c r="D82" s="62">
        <f>收支餘絀!G86</f>
        <v>757096</v>
      </c>
      <c r="E82" s="59"/>
    </row>
    <row r="83" spans="1:5">
      <c r="A83" s="64" t="s">
        <v>98</v>
      </c>
      <c r="B83" s="62">
        <f>SUM(B84)</f>
        <v>2200000</v>
      </c>
      <c r="C83" s="62">
        <f>SUM(C84)</f>
        <v>95232</v>
      </c>
      <c r="D83" s="62">
        <f>SUM(D84)</f>
        <v>906986</v>
      </c>
      <c r="E83" s="59"/>
    </row>
    <row r="84" spans="1:5">
      <c r="A84" s="65" t="s">
        <v>64</v>
      </c>
      <c r="B84" s="62">
        <f>收支餘絀!B88</f>
        <v>2200000</v>
      </c>
      <c r="C84" s="62">
        <f>收支餘絀!C88</f>
        <v>95232</v>
      </c>
      <c r="D84" s="62">
        <f>收支餘絀!G88</f>
        <v>906986</v>
      </c>
      <c r="E84" s="59"/>
    </row>
    <row r="85" spans="1:5">
      <c r="A85" s="64" t="s">
        <v>99</v>
      </c>
      <c r="B85" s="62">
        <f>SUM(B86)</f>
        <v>23000000</v>
      </c>
      <c r="C85" s="62">
        <f>SUM(C86)</f>
        <v>1166046</v>
      </c>
      <c r="D85" s="62">
        <f>SUM(D86)</f>
        <v>10761972</v>
      </c>
      <c r="E85" s="59"/>
    </row>
    <row r="86" spans="1:5">
      <c r="A86" s="65" t="s">
        <v>65</v>
      </c>
      <c r="B86" s="62">
        <f>收支餘絀!B90</f>
        <v>23000000</v>
      </c>
      <c r="C86" s="62">
        <f>收支餘絀!C90</f>
        <v>1166046</v>
      </c>
      <c r="D86" s="62">
        <f>收支餘絀!G90</f>
        <v>10761972</v>
      </c>
      <c r="E86" s="59"/>
    </row>
    <row r="87" spans="1:5" hidden="1">
      <c r="A87" s="64" t="s">
        <v>199</v>
      </c>
      <c r="B87" s="62">
        <f>SUM(B90,B88)</f>
        <v>0</v>
      </c>
      <c r="C87" s="62">
        <f>SUM(C90,C88)</f>
        <v>0</v>
      </c>
      <c r="D87" s="62">
        <f>SUM(D90,D88)</f>
        <v>0</v>
      </c>
      <c r="E87" s="59"/>
    </row>
    <row r="88" spans="1:5" hidden="1">
      <c r="A88" s="64" t="s">
        <v>210</v>
      </c>
      <c r="B88" s="62">
        <f>B89</f>
        <v>0</v>
      </c>
      <c r="C88" s="62">
        <f>C89</f>
        <v>0</v>
      </c>
      <c r="D88" s="62">
        <f>D89</f>
        <v>0</v>
      </c>
      <c r="E88" s="59"/>
    </row>
    <row r="89" spans="1:5" hidden="1">
      <c r="A89" s="65" t="s">
        <v>211</v>
      </c>
      <c r="B89" s="62">
        <f>收支餘絀!B93</f>
        <v>0</v>
      </c>
      <c r="C89" s="62">
        <f>收支餘絀!C93</f>
        <v>0</v>
      </c>
      <c r="D89" s="62">
        <f>收支餘絀!G93</f>
        <v>0</v>
      </c>
      <c r="E89" s="59"/>
    </row>
    <row r="90" spans="1:5" hidden="1">
      <c r="A90" s="64" t="s">
        <v>200</v>
      </c>
      <c r="B90" s="62">
        <f>B92+B91</f>
        <v>0</v>
      </c>
      <c r="C90" s="62">
        <f>C92+C91</f>
        <v>0</v>
      </c>
      <c r="D90" s="62">
        <f>D92+D91</f>
        <v>0</v>
      </c>
      <c r="E90" s="59"/>
    </row>
    <row r="91" spans="1:5" hidden="1">
      <c r="A91" s="65" t="s">
        <v>201</v>
      </c>
      <c r="B91" s="62">
        <f>收支餘絀!B95</f>
        <v>0</v>
      </c>
      <c r="C91" s="62">
        <f>收支餘絀!C95</f>
        <v>0</v>
      </c>
      <c r="D91" s="62">
        <f>收支餘絀!G95</f>
        <v>0</v>
      </c>
      <c r="E91" s="59"/>
    </row>
    <row r="92" spans="1:5" hidden="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c r="A95" s="65" t="s">
        <v>169</v>
      </c>
      <c r="B95" s="62">
        <f>收支餘絀!B99</f>
        <v>1200000</v>
      </c>
      <c r="C95" s="62">
        <f>收支餘絀!C99</f>
        <v>0</v>
      </c>
      <c r="D95" s="62">
        <f>收支餘絀!G99</f>
        <v>0</v>
      </c>
      <c r="E95" s="59"/>
    </row>
    <row r="96" spans="1:5" hidden="1">
      <c r="A96" s="64" t="s">
        <v>115</v>
      </c>
      <c r="B96" s="62">
        <f t="shared" ref="B96:D97" si="0">SUM(B97)</f>
        <v>0</v>
      </c>
      <c r="C96" s="62">
        <f t="shared" si="0"/>
        <v>0</v>
      </c>
      <c r="D96" s="62">
        <f t="shared" si="0"/>
        <v>0</v>
      </c>
      <c r="E96" s="59"/>
    </row>
    <row r="97" spans="1:5" hidden="1">
      <c r="A97" s="64" t="s">
        <v>116</v>
      </c>
      <c r="B97" s="62">
        <f t="shared" si="0"/>
        <v>0</v>
      </c>
      <c r="C97" s="62">
        <f t="shared" si="0"/>
        <v>0</v>
      </c>
      <c r="D97" s="62">
        <f t="shared" si="0"/>
        <v>0</v>
      </c>
      <c r="E97" s="59"/>
    </row>
    <row r="98" spans="1:5" hidden="1">
      <c r="A98" s="65" t="s">
        <v>117</v>
      </c>
      <c r="B98" s="62">
        <f>收支餘絀!B102</f>
        <v>0</v>
      </c>
      <c r="C98" s="62">
        <f>收支餘絀!C102</f>
        <v>0</v>
      </c>
      <c r="D98" s="62">
        <f>收支餘絀!G102</f>
        <v>0</v>
      </c>
      <c r="E98" s="59"/>
    </row>
    <row r="99" spans="1:5">
      <c r="A99" s="60" t="s">
        <v>100</v>
      </c>
      <c r="B99" s="62">
        <f>SUM(B100)</f>
        <v>1069000</v>
      </c>
      <c r="C99" s="62">
        <f>SUM(C100)</f>
        <v>20292</v>
      </c>
      <c r="D99" s="62">
        <f>SUM(D100)</f>
        <v>133404</v>
      </c>
      <c r="E99" s="66"/>
    </row>
    <row r="100" spans="1:5">
      <c r="A100" s="60" t="s">
        <v>101</v>
      </c>
      <c r="B100" s="62">
        <f>SUM(B101,B129,B139,B146)</f>
        <v>1069000</v>
      </c>
      <c r="C100" s="62">
        <f>SUM(C101,C129,C139,C146)</f>
        <v>20292</v>
      </c>
      <c r="D100" s="62">
        <f>SUM(D101,D129,D139,D146)</f>
        <v>133404</v>
      </c>
      <c r="E100" s="59"/>
    </row>
    <row r="101" spans="1:5">
      <c r="A101" s="64" t="s">
        <v>31</v>
      </c>
      <c r="B101" s="62">
        <f>SUM(B102,B106,B110,B113,B115,B119,B122,B127)</f>
        <v>970000</v>
      </c>
      <c r="C101" s="62">
        <f>SUM(C102,C106,C110,C113,C115,C119,C122,C127)</f>
        <v>20292</v>
      </c>
      <c r="D101" s="62">
        <f>SUM(D102,D106,D110,D113,D115,D119,D122,D127)</f>
        <v>133404</v>
      </c>
      <c r="E101" s="59"/>
    </row>
    <row r="102" spans="1:5" hidden="1">
      <c r="A102" s="64" t="s">
        <v>86</v>
      </c>
      <c r="B102" s="62">
        <f>SUM(B103:B105)</f>
        <v>380000</v>
      </c>
      <c r="C102" s="62">
        <f>SUM(C103:C105)</f>
        <v>0</v>
      </c>
      <c r="D102" s="62">
        <f>SUM(D103:D105)</f>
        <v>0</v>
      </c>
      <c r="E102" s="59"/>
    </row>
    <row r="103" spans="1:5" hidden="1">
      <c r="A103" s="65" t="s">
        <v>39</v>
      </c>
      <c r="B103" s="62">
        <f>收支餘絀!B107</f>
        <v>370000</v>
      </c>
      <c r="C103" s="62">
        <f>收支餘絀!C107</f>
        <v>0</v>
      </c>
      <c r="D103" s="62">
        <f>收支餘絀!G107</f>
        <v>0</v>
      </c>
      <c r="E103" s="59"/>
    </row>
    <row r="104" spans="1:5" hidden="1">
      <c r="A104" s="65" t="s">
        <v>154</v>
      </c>
      <c r="B104" s="62">
        <f>收支餘絀!B108</f>
        <v>10000</v>
      </c>
      <c r="C104" s="62">
        <f>收支餘絀!C108</f>
        <v>0</v>
      </c>
      <c r="D104" s="62">
        <f>收支餘絀!G108</f>
        <v>0</v>
      </c>
      <c r="E104" s="59"/>
    </row>
    <row r="105" spans="1:5" hidden="1">
      <c r="A105" s="65" t="s">
        <v>148</v>
      </c>
      <c r="B105" s="62">
        <f>收支餘絀!B109</f>
        <v>0</v>
      </c>
      <c r="C105" s="62">
        <f>收支餘絀!C109</f>
        <v>0</v>
      </c>
      <c r="D105" s="62">
        <f>收支餘絀!G109</f>
        <v>0</v>
      </c>
      <c r="E105" s="59"/>
    </row>
    <row r="106" spans="1:5">
      <c r="A106" s="64" t="s">
        <v>87</v>
      </c>
      <c r="B106" s="62">
        <f>SUM(B107:B108)</f>
        <v>50000</v>
      </c>
      <c r="C106" s="62">
        <f>SUM(C107:C108)</f>
        <v>8125</v>
      </c>
      <c r="D106" s="62">
        <f>SUM(D107:D108)</f>
        <v>12992</v>
      </c>
      <c r="E106" s="59"/>
    </row>
    <row r="107" spans="1:5">
      <c r="A107" s="65" t="s">
        <v>41</v>
      </c>
      <c r="B107" s="62">
        <f>收支餘絀!B111</f>
        <v>20000</v>
      </c>
      <c r="C107" s="62">
        <f>收支餘絀!C111</f>
        <v>8125</v>
      </c>
      <c r="D107" s="62">
        <f>收支餘絀!G111</f>
        <v>12992</v>
      </c>
      <c r="E107" s="59"/>
    </row>
    <row r="108" spans="1:5" hidden="1">
      <c r="A108" s="65" t="s">
        <v>121</v>
      </c>
      <c r="B108" s="62">
        <f>收支餘絀!B112</f>
        <v>30000</v>
      </c>
      <c r="C108" s="62">
        <f>收支餘絀!C112</f>
        <v>0</v>
      </c>
      <c r="D108" s="62">
        <f>收支餘絀!G112</f>
        <v>0</v>
      </c>
      <c r="E108" s="59"/>
    </row>
    <row r="109" spans="1:5"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hidden="1">
      <c r="A111" s="65" t="s">
        <v>104</v>
      </c>
      <c r="B111" s="62">
        <f>收支餘絀!B115</f>
        <v>0</v>
      </c>
      <c r="C111" s="62">
        <f>收支餘絀!C115</f>
        <v>0</v>
      </c>
      <c r="D111" s="62">
        <f>收支餘絀!G115</f>
        <v>0</v>
      </c>
      <c r="E111" s="59"/>
    </row>
    <row r="112" spans="1:5" hidden="1">
      <c r="A112" s="65" t="s">
        <v>44</v>
      </c>
      <c r="B112" s="62">
        <f>收支餘絀!B116</f>
        <v>0</v>
      </c>
      <c r="C112" s="62">
        <f>收支餘絀!C116</f>
        <v>0</v>
      </c>
      <c r="D112" s="62">
        <f>收支餘絀!G116</f>
        <v>0</v>
      </c>
      <c r="E112" s="59"/>
    </row>
    <row r="113" spans="1:5">
      <c r="A113" s="64" t="s">
        <v>89</v>
      </c>
      <c r="B113" s="62">
        <f>SUM(B114)</f>
        <v>0</v>
      </c>
      <c r="C113" s="62">
        <f>SUM(C114)</f>
        <v>0</v>
      </c>
      <c r="D113" s="62">
        <f>SUM(D114)</f>
        <v>98820</v>
      </c>
      <c r="E113" s="59"/>
    </row>
    <row r="114" spans="1:5">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hidden="1">
      <c r="A116" s="65" t="s">
        <v>122</v>
      </c>
      <c r="B116" s="62">
        <f>收支餘絀!B120</f>
        <v>260000</v>
      </c>
      <c r="C116" s="62">
        <f>收支餘絀!C120</f>
        <v>0</v>
      </c>
      <c r="D116" s="62">
        <f>收支餘絀!G120</f>
        <v>0</v>
      </c>
      <c r="E116" s="59"/>
    </row>
    <row r="117" spans="1:5" hidden="1">
      <c r="A117" s="65" t="s">
        <v>213</v>
      </c>
      <c r="B117" s="62">
        <f>收支餘絀!B121</f>
        <v>100000</v>
      </c>
      <c r="C117" s="62">
        <f>收支餘絀!C121</f>
        <v>0</v>
      </c>
      <c r="D117" s="62">
        <f>收支餘絀!G121</f>
        <v>0</v>
      </c>
      <c r="E117" s="59"/>
    </row>
    <row r="118" spans="1:5" hidden="1">
      <c r="A118" s="65" t="s">
        <v>51</v>
      </c>
      <c r="B118" s="62">
        <f>收支餘絀!B122</f>
        <v>100000</v>
      </c>
      <c r="C118" s="62">
        <f>收支餘絀!C122</f>
        <v>0</v>
      </c>
      <c r="D118" s="62">
        <f>收支餘絀!G122</f>
        <v>0</v>
      </c>
      <c r="E118" s="59"/>
    </row>
    <row r="119" spans="1:5" hidden="1">
      <c r="A119" s="64" t="s">
        <v>123</v>
      </c>
      <c r="B119" s="62">
        <f>SUM(B120:B121)</f>
        <v>0</v>
      </c>
      <c r="C119" s="62">
        <f>SUM(C120:C121)</f>
        <v>0</v>
      </c>
      <c r="D119" s="62">
        <f>SUM(D120:D121)</f>
        <v>0</v>
      </c>
      <c r="E119" s="59"/>
    </row>
    <row r="120" spans="1:5" hidden="1">
      <c r="A120" s="65" t="s">
        <v>106</v>
      </c>
      <c r="B120" s="62">
        <f>收支餘絀!B124</f>
        <v>0</v>
      </c>
      <c r="C120" s="62">
        <f>收支餘絀!C124</f>
        <v>0</v>
      </c>
      <c r="D120" s="62">
        <f>收支餘絀!G124</f>
        <v>0</v>
      </c>
      <c r="E120" s="59"/>
    </row>
    <row r="121" spans="1:5" hidden="1">
      <c r="A121" s="65" t="s">
        <v>155</v>
      </c>
      <c r="B121" s="62">
        <f>收支餘絀!B125</f>
        <v>0</v>
      </c>
      <c r="C121" s="62">
        <f>收支餘絀!C125</f>
        <v>0</v>
      </c>
      <c r="D121" s="62">
        <f>收支餘絀!G125</f>
        <v>0</v>
      </c>
      <c r="E121" s="59"/>
    </row>
    <row r="122" spans="1:5">
      <c r="A122" s="64" t="s">
        <v>90</v>
      </c>
      <c r="B122" s="62">
        <f>SUM(B123:B126)</f>
        <v>80000</v>
      </c>
      <c r="C122" s="62">
        <f>SUM(C123:C126)</f>
        <v>12167</v>
      </c>
      <c r="D122" s="62">
        <f>SUM(D123:D126)</f>
        <v>21592</v>
      </c>
      <c r="E122" s="59"/>
    </row>
    <row r="123" spans="1:5">
      <c r="A123" s="65" t="s">
        <v>17</v>
      </c>
      <c r="B123" s="62">
        <f>收支餘絀!B127</f>
        <v>80000</v>
      </c>
      <c r="C123" s="62">
        <f>收支餘絀!C127</f>
        <v>12167</v>
      </c>
      <c r="D123" s="62">
        <f>收支餘絀!G127</f>
        <v>21592</v>
      </c>
      <c r="E123" s="59"/>
    </row>
    <row r="124" spans="1:5" hidden="1">
      <c r="A124" s="65" t="s">
        <v>27</v>
      </c>
      <c r="B124" s="62">
        <f>收支餘絀!B128</f>
        <v>0</v>
      </c>
      <c r="C124" s="62">
        <f>收支餘絀!C128</f>
        <v>0</v>
      </c>
      <c r="D124" s="62">
        <f>收支餘絀!G128</f>
        <v>0</v>
      </c>
      <c r="E124" s="59"/>
    </row>
    <row r="125" spans="1:5" hidden="1">
      <c r="A125" s="65" t="s">
        <v>53</v>
      </c>
      <c r="B125" s="62">
        <f>收支餘絀!B129</f>
        <v>0</v>
      </c>
      <c r="C125" s="62">
        <f>收支餘絀!C129</f>
        <v>0</v>
      </c>
      <c r="D125" s="62">
        <f>收支餘絀!G129</f>
        <v>0</v>
      </c>
      <c r="E125" s="59"/>
    </row>
    <row r="126" spans="1:5" hidden="1">
      <c r="A126" s="65" t="s">
        <v>124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126</v>
      </c>
      <c r="B130" s="62">
        <f>SUM(B131:B132)</f>
        <v>0</v>
      </c>
      <c r="C130" s="62">
        <f>SUM(C131:C132)</f>
        <v>0</v>
      </c>
      <c r="D130" s="62">
        <f>SUM(D131:D132)</f>
        <v>0</v>
      </c>
      <c r="E130" s="59"/>
    </row>
    <row r="131" spans="1:5" hidden="1">
      <c r="A131" s="65" t="s">
        <v>145</v>
      </c>
      <c r="B131" s="62">
        <f>收支餘絀!B135</f>
        <v>0</v>
      </c>
      <c r="C131" s="62">
        <f>收支餘絀!C135</f>
        <v>0</v>
      </c>
      <c r="D131" s="62">
        <f>收支餘絀!G135</f>
        <v>0</v>
      </c>
      <c r="E131" s="59"/>
    </row>
    <row r="132" spans="1:5" hidden="1">
      <c r="A132" s="65" t="s">
        <v>127</v>
      </c>
      <c r="B132" s="62">
        <f>收支餘絀!B136</f>
        <v>0</v>
      </c>
      <c r="C132" s="62">
        <f>收支餘絀!C136</f>
        <v>0</v>
      </c>
      <c r="D132" s="62">
        <f>收支餘絀!G136</f>
        <v>0</v>
      </c>
      <c r="E132" s="59"/>
    </row>
    <row r="133" spans="1:5" hidden="1">
      <c r="A133" s="64" t="s">
        <v>128</v>
      </c>
      <c r="B133" s="62">
        <f>SUM(B134:B138)</f>
        <v>99000</v>
      </c>
      <c r="C133" s="62">
        <f>SUM(C134:C138)</f>
        <v>0</v>
      </c>
      <c r="D133" s="62">
        <f>SUM(D134:D138)</f>
        <v>0</v>
      </c>
      <c r="E133" s="59"/>
    </row>
    <row r="134" spans="1:5" hidden="1">
      <c r="A134" s="65" t="s">
        <v>129</v>
      </c>
      <c r="B134" s="62">
        <f>收支餘絀!B138</f>
        <v>99000</v>
      </c>
      <c r="C134" s="62">
        <f>收支餘絀!C138</f>
        <v>0</v>
      </c>
      <c r="D134" s="62">
        <f>收支餘絀!G138</f>
        <v>0</v>
      </c>
      <c r="E134" s="59"/>
    </row>
    <row r="135" spans="1:5" hidden="1">
      <c r="A135" s="65" t="s">
        <v>144</v>
      </c>
      <c r="B135" s="62">
        <f>收支餘絀!B139</f>
        <v>0</v>
      </c>
      <c r="C135" s="62">
        <f>收支餘絀!C139</f>
        <v>0</v>
      </c>
      <c r="D135" s="62">
        <f>收支餘絀!G139</f>
        <v>0</v>
      </c>
      <c r="E135" s="59"/>
    </row>
    <row r="136" spans="1:5" hidden="1">
      <c r="A136" s="65" t="s">
        <v>131</v>
      </c>
      <c r="B136" s="62">
        <f>收支餘絀!B140</f>
        <v>0</v>
      </c>
      <c r="C136" s="62">
        <f>收支餘絀!C140</f>
        <v>0</v>
      </c>
      <c r="D136" s="62">
        <f>收支餘絀!G140</f>
        <v>0</v>
      </c>
      <c r="E136" s="59"/>
    </row>
    <row r="137" spans="1:5" hidden="1">
      <c r="A137" s="65" t="s">
        <v>112</v>
      </c>
      <c r="B137" s="62">
        <f>收支餘絀!B141</f>
        <v>0</v>
      </c>
      <c r="C137" s="62">
        <f>收支餘絀!C141</f>
        <v>0</v>
      </c>
      <c r="D137" s="62">
        <f>收支餘絀!G141</f>
        <v>0</v>
      </c>
      <c r="E137" s="59"/>
    </row>
    <row r="138" spans="1:5" hidden="1">
      <c r="A138" s="65" t="s">
        <v>130</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146</v>
      </c>
      <c r="B140" s="62">
        <f>SUM(B141)</f>
        <v>0</v>
      </c>
      <c r="C140" s="62">
        <f>SUM(C141)</f>
        <v>0</v>
      </c>
      <c r="D140" s="62">
        <f>SUM(D141)</f>
        <v>0</v>
      </c>
      <c r="E140" s="59"/>
    </row>
    <row r="141" spans="1:5" hidden="1">
      <c r="A141" s="65" t="s">
        <v>147</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hidden="1">
      <c r="A143" s="65" t="s">
        <v>134</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hidden="1">
      <c r="A145" s="65" t="s">
        <v>25</v>
      </c>
      <c r="B145" s="62">
        <f>收支餘絀!B149</f>
        <v>0</v>
      </c>
      <c r="C145" s="62">
        <f>收支餘絀!C149</f>
        <v>0</v>
      </c>
      <c r="D145" s="62">
        <f>收支餘絀!G149</f>
        <v>0</v>
      </c>
      <c r="E145" s="59"/>
    </row>
    <row r="146" spans="1:5" hidden="1">
      <c r="A146" s="64" t="s">
        <v>149</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6790</v>
      </c>
      <c r="D149" s="62">
        <f t="shared" si="2"/>
        <v>50108</v>
      </c>
      <c r="E149" s="59"/>
    </row>
    <row r="150" spans="1:5">
      <c r="A150" s="60" t="s">
        <v>29</v>
      </c>
      <c r="B150" s="62">
        <f t="shared" si="2"/>
        <v>50000</v>
      </c>
      <c r="C150" s="62">
        <f t="shared" si="2"/>
        <v>6790</v>
      </c>
      <c r="D150" s="62">
        <f t="shared" si="2"/>
        <v>50108</v>
      </c>
      <c r="E150" s="59"/>
    </row>
    <row r="151" spans="1:5">
      <c r="A151" s="60" t="s">
        <v>30</v>
      </c>
      <c r="B151" s="62">
        <f>SUM(B152,B167,B171,B176,B183,B186)</f>
        <v>50000</v>
      </c>
      <c r="C151" s="62">
        <f>SUM(C152,C167,C171,C176,C183,C186)</f>
        <v>6790</v>
      </c>
      <c r="D151" s="62">
        <f>SUM(D152,D167,D171,D176,D183,D186)</f>
        <v>50108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ht="16.5" hidden="1" customHeight="1">
      <c r="A154" s="65" t="s">
        <v>39</v>
      </c>
      <c r="B154" s="62">
        <f>收支餘絀!B167</f>
        <v>0</v>
      </c>
      <c r="C154" s="62">
        <f>收支餘絀!C167</f>
        <v>0</v>
      </c>
      <c r="D154" s="62">
        <f>收支餘絀!G167</f>
        <v>0</v>
      </c>
      <c r="E154" s="59"/>
    </row>
    <row r="155" spans="1:5" ht="16.5" hidden="1" customHeight="1">
      <c r="A155" s="65" t="s">
        <v>40</v>
      </c>
      <c r="B155" s="62">
        <f>收支餘絀!B168</f>
        <v>0</v>
      </c>
      <c r="C155" s="62">
        <f>收支餘絀!C168</f>
        <v>0</v>
      </c>
      <c r="D155" s="62">
        <f>收支餘絀!G168</f>
        <v>0</v>
      </c>
      <c r="E155" s="59"/>
    </row>
    <row r="156" spans="1:5" ht="16.5" hidden="1" customHeight="1">
      <c r="A156" s="64" t="s">
        <v>89</v>
      </c>
      <c r="B156" s="62">
        <f>B157</f>
        <v>0</v>
      </c>
      <c r="C156" s="62">
        <f>C157</f>
        <v>0</v>
      </c>
      <c r="D156" s="62">
        <f>D157</f>
        <v>0</v>
      </c>
      <c r="E156" s="59"/>
    </row>
    <row r="157" spans="1:5"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hidden="1">
      <c r="A159" s="65" t="s">
        <v>49</v>
      </c>
      <c r="B159" s="62">
        <f>收支餘絀!B172</f>
        <v>0</v>
      </c>
      <c r="C159" s="62">
        <f>收支餘絀!C172</f>
        <v>0</v>
      </c>
      <c r="D159" s="62">
        <f>收支餘絀!G172</f>
        <v>0</v>
      </c>
      <c r="E159" s="59"/>
    </row>
    <row r="160" spans="1:5" hidden="1">
      <c r="A160" s="65" t="s">
        <v>120</v>
      </c>
      <c r="B160" s="62">
        <f>收支餘絀!B173</f>
        <v>0</v>
      </c>
      <c r="C160" s="62">
        <f>收支餘絀!C173</f>
        <v>0</v>
      </c>
      <c r="D160" s="62">
        <f>收支餘絀!G173</f>
        <v>0</v>
      </c>
      <c r="E160" s="59"/>
    </row>
    <row r="161" spans="1:5" hidden="1">
      <c r="A161" s="65" t="s">
        <v>51</v>
      </c>
      <c r="B161" s="62">
        <f>收支餘絀!B174</f>
        <v>0</v>
      </c>
      <c r="C161" s="62">
        <f>收支餘絀!C174</f>
        <v>0</v>
      </c>
      <c r="D161" s="62">
        <f>收支餘絀!G174</f>
        <v>0</v>
      </c>
      <c r="E161" s="59"/>
    </row>
    <row r="162" spans="1:5" ht="16.5" hidden="1" customHeight="1">
      <c r="A162" s="64" t="s">
        <v>113</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143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129</v>
      </c>
      <c r="B169" s="62">
        <f>收支餘絀!B182</f>
        <v>0</v>
      </c>
      <c r="C169" s="62">
        <f>收支餘絀!C182</f>
        <v>0</v>
      </c>
      <c r="D169" s="62">
        <f>收支餘絀!G182</f>
        <v>0</v>
      </c>
      <c r="E169" s="59"/>
    </row>
    <row r="170" spans="1:5"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hidden="1">
      <c r="A173" s="65" t="s">
        <v>137</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hidden="1">
      <c r="A175" s="65" t="s">
        <v>139</v>
      </c>
      <c r="B175" s="62">
        <f>收支餘絀!B188</f>
        <v>0</v>
      </c>
      <c r="C175" s="62">
        <f>收支餘絀!C188</f>
        <v>0</v>
      </c>
      <c r="D175" s="62">
        <f>收支餘絀!G188</f>
        <v>0</v>
      </c>
      <c r="E175" s="59"/>
    </row>
    <row r="176" spans="1:5" hidden="1">
      <c r="A176" s="64" t="s">
        <v>172</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hidden="1">
      <c r="A178" s="65" t="s">
        <v>180</v>
      </c>
      <c r="B178" s="62">
        <f>收支餘絀!B191</f>
        <v>0</v>
      </c>
      <c r="C178" s="62">
        <f>收支餘絀!C191</f>
        <v>0</v>
      </c>
      <c r="D178" s="62">
        <f>收支餘絀!G191</f>
        <v>0</v>
      </c>
      <c r="E178" s="59"/>
    </row>
    <row r="179" spans="1:5" hidden="1">
      <c r="A179" s="64" t="s">
        <v>141</v>
      </c>
      <c r="B179" s="62">
        <f>B180</f>
        <v>0</v>
      </c>
      <c r="C179" s="62">
        <f>C180</f>
        <v>0</v>
      </c>
      <c r="D179" s="62">
        <f>D180</f>
        <v>0</v>
      </c>
      <c r="E179" s="59"/>
    </row>
    <row r="180" spans="1:5" hidden="1">
      <c r="A180" s="65" t="s">
        <v>142</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hidden="1">
      <c r="A185" s="65" t="s">
        <v>175</v>
      </c>
      <c r="B185" s="62">
        <f>收支餘絀!B198</f>
        <v>0</v>
      </c>
      <c r="C185" s="62">
        <f>收支餘絀!C198</f>
        <v>0</v>
      </c>
      <c r="D185" s="62">
        <f>收支餘絀!G198</f>
        <v>0</v>
      </c>
      <c r="E185" s="59"/>
    </row>
    <row r="186" spans="1:5">
      <c r="A186" s="64" t="s">
        <v>165</v>
      </c>
      <c r="B186" s="62">
        <f t="shared" ref="B186:D187" si="4">SUM(B187)</f>
        <v>50000</v>
      </c>
      <c r="C186" s="62">
        <f t="shared" si="4"/>
        <v>6790</v>
      </c>
      <c r="D186" s="62">
        <f t="shared" si="4"/>
        <v>50108</v>
      </c>
      <c r="E186" s="59"/>
    </row>
    <row r="187" spans="1:5">
      <c r="A187" s="64" t="s">
        <v>116</v>
      </c>
      <c r="B187" s="62">
        <f t="shared" si="4"/>
        <v>50000</v>
      </c>
      <c r="C187" s="62">
        <f t="shared" si="4"/>
        <v>6790</v>
      </c>
      <c r="D187" s="62">
        <f t="shared" si="4"/>
        <v>50108</v>
      </c>
      <c r="E187" s="59"/>
    </row>
    <row r="188" spans="1:5">
      <c r="A188" s="65" t="s">
        <v>117</v>
      </c>
      <c r="B188" s="62">
        <f>收支餘絀!B201</f>
        <v>50000</v>
      </c>
      <c r="C188" s="62">
        <f>收支餘絀!C201</f>
        <v>6790</v>
      </c>
      <c r="D188" s="62">
        <f>收支餘絀!G201</f>
        <v>50108</v>
      </c>
      <c r="E188" s="59"/>
    </row>
    <row r="189" spans="1:5">
      <c r="A189" s="9" t="s">
        <v>102</v>
      </c>
      <c r="B189" s="61">
        <f>B7+B149</f>
        <v>647922000</v>
      </c>
      <c r="C189" s="61">
        <f>C7+C149</f>
        <v>29499201</v>
      </c>
      <c r="D189" s="61">
        <f>D7+D149</f>
        <v>421345161</v>
      </c>
      <c r="E189" s="59"/>
    </row>
    <row r="226" spans="1:2" ht="138.6">
      <c r="A226" s="174" t="s">
        <v>205</v>
      </c>
      <c r="B226" s="174"/>
    </row>
    <row r="228" spans="1:2" ht="138.6">
      <c r="A228" s="174" t="s">
        <v>206</v>
      </c>
      <c r="B228" s="174"/>
    </row>
    <row r="229" spans="1:2" ht="158.4">
      <c r="A229" s="174" t="s">
        <v>207</v>
      </c>
      <c r="B229" s="174"/>
    </row>
    <row r="231" spans="1:2" ht="19.8">
      <c r="A231" s="175" t="s">
        <v>203</v>
      </c>
      <c r="B231" s="175"/>
    </row>
    <row r="232" spans="1:2" ht="19.8">
      <c r="A232" s="175" t="s">
        <v>204</v>
      </c>
      <c r="B232" s="175"/>
    </row>
    <row r="233" spans="1:2" ht="19.8">
      <c r="A233" s="175" t="s">
        <v>208</v>
      </c>
      <c r="B233" s="175"/>
    </row>
    <row r="234" spans="1:2" ht="198">
      <c r="A234" s="174" t="s">
        <v>209</v>
      </c>
      <c r="B234" s="174"/>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57" t="s">
        <v>1</v>
      </c>
      <c r="B1" s="257"/>
      <c r="C1" s="257"/>
      <c r="D1" s="257"/>
      <c r="E1" s="257"/>
    </row>
    <row r="2" spans="1:5" ht="19.8">
      <c r="A2" s="258" t="s">
        <v>9</v>
      </c>
      <c r="B2" s="258"/>
      <c r="C2" s="258"/>
      <c r="D2" s="258"/>
      <c r="E2" s="258"/>
    </row>
    <row r="3" spans="1:5">
      <c r="A3" s="259" t="s">
        <v>316</v>
      </c>
      <c r="B3" s="259"/>
      <c r="C3" s="259"/>
      <c r="D3" s="259"/>
      <c r="E3" s="259"/>
    </row>
    <row r="4" spans="1:5">
      <c r="A4" s="7"/>
      <c r="B4" s="7"/>
      <c r="C4" s="40"/>
      <c r="D4" s="7"/>
      <c r="E4" s="8" t="s">
        <v>82</v>
      </c>
    </row>
    <row r="5" spans="1:5">
      <c r="A5" s="262" t="s">
        <v>10</v>
      </c>
      <c r="B5" s="260" t="s">
        <v>192</v>
      </c>
      <c r="C5" s="260" t="s">
        <v>11</v>
      </c>
      <c r="D5" s="262" t="s">
        <v>12</v>
      </c>
      <c r="E5" s="262" t="s">
        <v>13</v>
      </c>
    </row>
    <row r="6" spans="1:5">
      <c r="A6" s="263"/>
      <c r="B6" s="261"/>
      <c r="C6" s="261"/>
      <c r="D6" s="263"/>
      <c r="E6" s="263"/>
    </row>
    <row r="7" spans="1:5">
      <c r="A7" s="60" t="s">
        <v>83</v>
      </c>
      <c r="B7" s="61">
        <f>SUM(B8,B99)</f>
        <v>647872000</v>
      </c>
      <c r="C7" s="61">
        <f>SUM(C8,C99)</f>
        <v>29492411</v>
      </c>
      <c r="D7" s="61">
        <f>SUM(D8,D99)</f>
        <v>421295053</v>
      </c>
      <c r="E7" s="59"/>
    </row>
    <row r="8" spans="1:5">
      <c r="A8" s="60" t="s">
        <v>84</v>
      </c>
      <c r="B8" s="62">
        <f>SUM(B9)</f>
        <v>646803000</v>
      </c>
      <c r="C8" s="62">
        <f>SUM(C9)</f>
        <v>29472119</v>
      </c>
      <c r="D8" s="62">
        <f>SUM(D9)</f>
        <v>421161649</v>
      </c>
      <c r="E8" s="59"/>
    </row>
    <row r="9" spans="1:5">
      <c r="A9" s="60" t="s">
        <v>85</v>
      </c>
      <c r="B9" s="62">
        <f>SUM(B10,B56,B66,B78,B87,B93,B96)</f>
        <v>646803000</v>
      </c>
      <c r="C9" s="62">
        <f>SUM(C10,C56,C66,C78,C87,C93,C96)</f>
        <v>29472119</v>
      </c>
      <c r="D9" s="62">
        <f>SUM(D10,D56,D66,D78,D87,D93,D96)</f>
        <v>421161649</v>
      </c>
      <c r="E9" s="63"/>
    </row>
    <row r="10" spans="1:5">
      <c r="A10" s="64" t="s">
        <v>31</v>
      </c>
      <c r="B10" s="62">
        <f>SUM(B11,B16,B20,B24,B28,B34,B39,B44,B54)</f>
        <v>553415000</v>
      </c>
      <c r="C10" s="62">
        <f>SUM(C11,C16,C20,C24,C28,C34,C39,C44,C54)</f>
        <v>24909205</v>
      </c>
      <c r="D10" s="62">
        <f>SUM(D11,D16,D20,D24,D28,D34,D39,D44,D54)</f>
        <v>369070672</v>
      </c>
      <c r="E10" s="59"/>
    </row>
    <row r="11" spans="1:5">
      <c r="A11" s="64" t="s">
        <v>86</v>
      </c>
      <c r="B11" s="62">
        <f>SUM(B12:B15)</f>
        <v>14425000</v>
      </c>
      <c r="C11" s="62">
        <f>SUM(C12:C15)</f>
        <v>985476</v>
      </c>
      <c r="D11" s="62">
        <f>SUM(D12:D15)</f>
        <v>8728678</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961812</v>
      </c>
      <c r="D13" s="62">
        <f>收支餘絀!G17</f>
        <v>8446437</v>
      </c>
      <c r="E13" s="59"/>
    </row>
    <row r="14" spans="1:5" s="58" customFormat="1">
      <c r="A14" s="65" t="s">
        <v>40</v>
      </c>
      <c r="B14" s="62">
        <f>收支餘絀!B18</f>
        <v>275000</v>
      </c>
      <c r="C14" s="62">
        <f>收支餘絀!C18</f>
        <v>23664</v>
      </c>
      <c r="D14" s="62">
        <f>收支餘絀!G18</f>
        <v>233170</v>
      </c>
      <c r="E14" s="59"/>
    </row>
    <row r="15" spans="1:5" s="58" customFormat="1">
      <c r="A15" s="65" t="s">
        <v>68</v>
      </c>
      <c r="B15" s="62">
        <f>收支餘絀!B19</f>
        <v>150000</v>
      </c>
      <c r="C15" s="62">
        <f>收支餘絀!C19</f>
        <v>0</v>
      </c>
      <c r="D15" s="62">
        <f>收支餘絀!G19</f>
        <v>49071</v>
      </c>
      <c r="E15" s="59"/>
    </row>
    <row r="16" spans="1:5">
      <c r="A16" s="64" t="s">
        <v>87</v>
      </c>
      <c r="B16" s="62">
        <f>SUM(B17:B19)</f>
        <v>19808000</v>
      </c>
      <c r="C16" s="62">
        <f>SUM(C17:C19)</f>
        <v>2183310</v>
      </c>
      <c r="D16" s="62">
        <f>SUM(D17:D19)</f>
        <v>10577528</v>
      </c>
      <c r="E16" s="59"/>
    </row>
    <row r="17" spans="1:5" s="58" customFormat="1">
      <c r="A17" s="65" t="s">
        <v>41</v>
      </c>
      <c r="B17" s="62">
        <f>收支餘絀!B21</f>
        <v>12967000</v>
      </c>
      <c r="C17" s="62">
        <f>收支餘絀!C21</f>
        <v>1750350</v>
      </c>
      <c r="D17" s="62">
        <f>收支餘絀!G21</f>
        <v>7300071</v>
      </c>
      <c r="E17" s="59"/>
    </row>
    <row r="18" spans="1:5" s="58" customFormat="1">
      <c r="A18" s="65" t="s">
        <v>42</v>
      </c>
      <c r="B18" s="62">
        <f>收支餘絀!B22</f>
        <v>2100000</v>
      </c>
      <c r="C18" s="62">
        <f>收支餘絀!C22</f>
        <v>157649</v>
      </c>
      <c r="D18" s="62">
        <f>收支餘絀!G22</f>
        <v>1029078</v>
      </c>
      <c r="E18" s="59"/>
    </row>
    <row r="19" spans="1:5" s="58" customFormat="1">
      <c r="A19" s="65" t="s">
        <v>164</v>
      </c>
      <c r="B19" s="62">
        <f>收支餘絀!B23</f>
        <v>4741000</v>
      </c>
      <c r="C19" s="62">
        <f>收支餘絀!C23</f>
        <v>275311</v>
      </c>
      <c r="D19" s="62">
        <f>收支餘絀!G23</f>
        <v>2248379</v>
      </c>
      <c r="E19" s="59"/>
    </row>
    <row r="20" spans="1:5">
      <c r="A20" s="64" t="s">
        <v>88</v>
      </c>
      <c r="B20" s="62">
        <f>SUM(B21:B23)</f>
        <v>6062000</v>
      </c>
      <c r="C20" s="62">
        <f>SUM(C21:C23)</f>
        <v>92158</v>
      </c>
      <c r="D20" s="62">
        <f>SUM(D21:D23)</f>
        <v>3335146</v>
      </c>
      <c r="E20" s="59"/>
    </row>
    <row r="21" spans="1:5" s="58" customFormat="1">
      <c r="A21" s="65" t="s">
        <v>43</v>
      </c>
      <c r="B21" s="62">
        <f>收支餘絀!B25</f>
        <v>5011000</v>
      </c>
      <c r="C21" s="62">
        <f>收支餘絀!C25</f>
        <v>79500</v>
      </c>
      <c r="D21" s="62">
        <f>收支餘絀!G25</f>
        <v>2858268</v>
      </c>
      <c r="E21" s="59"/>
    </row>
    <row r="22" spans="1:5" s="58" customFormat="1">
      <c r="A22" s="65" t="s">
        <v>44</v>
      </c>
      <c r="B22" s="62">
        <f>收支餘絀!B26</f>
        <v>1021000</v>
      </c>
      <c r="C22" s="62">
        <f>收支餘絀!C26</f>
        <v>10658</v>
      </c>
      <c r="D22" s="62">
        <f>收支餘絀!G26</f>
        <v>455358</v>
      </c>
      <c r="E22" s="59"/>
    </row>
    <row r="23" spans="1:5" s="58" customFormat="1">
      <c r="A23" s="65" t="s">
        <v>45</v>
      </c>
      <c r="B23" s="62">
        <f>收支餘絀!B27</f>
        <v>30000</v>
      </c>
      <c r="C23" s="62">
        <f>收支餘絀!C27</f>
        <v>2000</v>
      </c>
      <c r="D23" s="62">
        <f>收支餘絀!G27</f>
        <v>21520</v>
      </c>
      <c r="E23" s="59"/>
    </row>
    <row r="24" spans="1:5">
      <c r="A24" s="64" t="s">
        <v>89</v>
      </c>
      <c r="B24" s="62">
        <f>SUM(B25:B27)</f>
        <v>10131000</v>
      </c>
      <c r="C24" s="62">
        <f>SUM(C25:C27)</f>
        <v>128528</v>
      </c>
      <c r="D24" s="62">
        <f>SUM(D25:D27)</f>
        <v>5643468</v>
      </c>
      <c r="E24" s="59"/>
    </row>
    <row r="25" spans="1:5" s="58" customFormat="1">
      <c r="A25" s="65" t="s">
        <v>46</v>
      </c>
      <c r="B25" s="62">
        <f>收支餘絀!B29</f>
        <v>7996000</v>
      </c>
      <c r="C25" s="62">
        <f>收支餘絀!C29</f>
        <v>109852</v>
      </c>
      <c r="D25" s="62">
        <f>收支餘絀!G29</f>
        <v>4817720</v>
      </c>
      <c r="E25" s="59"/>
    </row>
    <row r="26" spans="1:5" s="58" customFormat="1">
      <c r="A26" s="65" t="s">
        <v>47</v>
      </c>
      <c r="B26" s="62">
        <f>收支餘絀!B30</f>
        <v>935000</v>
      </c>
      <c r="C26" s="62">
        <f>收支餘絀!C30</f>
        <v>18676</v>
      </c>
      <c r="D26" s="62">
        <f>收支餘絀!G30</f>
        <v>256983</v>
      </c>
      <c r="E26" s="59"/>
    </row>
    <row r="27" spans="1:5" s="58" customFormat="1">
      <c r="A27" s="65" t="s">
        <v>48</v>
      </c>
      <c r="B27" s="62">
        <f>收支餘絀!B31</f>
        <v>1200000</v>
      </c>
      <c r="C27" s="62">
        <f>收支餘絀!C31</f>
        <v>0</v>
      </c>
      <c r="D27" s="62">
        <f>收支餘絀!G31</f>
        <v>568765</v>
      </c>
      <c r="E27" s="59"/>
    </row>
    <row r="28" spans="1:5">
      <c r="A28" s="64" t="s">
        <v>67</v>
      </c>
      <c r="B28" s="62">
        <f>SUM(B29:B33)</f>
        <v>13978000</v>
      </c>
      <c r="C28" s="62">
        <f>SUM(C29:C33)</f>
        <v>290631</v>
      </c>
      <c r="D28" s="62">
        <f>SUM(D29:D33)</f>
        <v>9179375</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77146</v>
      </c>
      <c r="D30" s="62">
        <f>收支餘絀!G34</f>
        <v>2043695</v>
      </c>
      <c r="E30" s="59"/>
    </row>
    <row r="31" spans="1:5" s="58" customFormat="1">
      <c r="A31" s="65" t="s">
        <v>50</v>
      </c>
      <c r="B31" s="62">
        <f>收支餘絀!B35</f>
        <v>8758000</v>
      </c>
      <c r="C31" s="62">
        <f>收支餘絀!C35</f>
        <v>98893</v>
      </c>
      <c r="D31" s="62">
        <f>收支餘絀!G35</f>
        <v>6683074</v>
      </c>
      <c r="E31" s="59"/>
    </row>
    <row r="32" spans="1:5" s="58" customFormat="1">
      <c r="A32" s="65" t="s">
        <v>69</v>
      </c>
      <c r="B32" s="62">
        <f>收支餘絀!B36</f>
        <v>160000</v>
      </c>
      <c r="C32" s="62">
        <f>收支餘絀!C36</f>
        <v>35100</v>
      </c>
      <c r="D32" s="62">
        <f>收支餘絀!G36</f>
        <v>80743</v>
      </c>
      <c r="E32" s="59"/>
    </row>
    <row r="33" spans="1:5" s="58" customFormat="1">
      <c r="A33" s="65" t="s">
        <v>51</v>
      </c>
      <c r="B33" s="62">
        <f>收支餘絀!B37</f>
        <v>260000</v>
      </c>
      <c r="C33" s="62">
        <f>收支餘絀!C37</f>
        <v>79492</v>
      </c>
      <c r="D33" s="62">
        <f>收支餘絀!G37</f>
        <v>371863</v>
      </c>
      <c r="E33" s="59"/>
    </row>
    <row r="34" spans="1:5">
      <c r="A34" s="64" t="s">
        <v>70</v>
      </c>
      <c r="B34" s="62">
        <f>SUM(B35:B38)</f>
        <v>143000</v>
      </c>
      <c r="C34" s="62">
        <f>SUM(C35:C38)</f>
        <v>70870</v>
      </c>
      <c r="D34" s="62">
        <f>SUM(D35:D38)</f>
        <v>95914</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70870</v>
      </c>
      <c r="D37" s="62">
        <f>收支餘絀!G41</f>
        <v>92064</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8744988</v>
      </c>
      <c r="D39" s="62">
        <f>SUM(D40:D43)</f>
        <v>64504099</v>
      </c>
      <c r="E39" s="59"/>
    </row>
    <row r="40" spans="1:5" s="58" customFormat="1">
      <c r="A40" s="65" t="s">
        <v>17</v>
      </c>
      <c r="B40" s="109">
        <f>收支餘絀!B44</f>
        <v>6598000</v>
      </c>
      <c r="C40" s="109">
        <f>收支餘絀!C44</f>
        <v>2107323</v>
      </c>
      <c r="D40" s="109">
        <f>收支餘絀!G44</f>
        <v>4284900</v>
      </c>
      <c r="E40" s="59"/>
    </row>
    <row r="41" spans="1:5" s="58" customFormat="1">
      <c r="A41" s="65" t="s">
        <v>52</v>
      </c>
      <c r="B41" s="62">
        <f>收支餘絀!B45</f>
        <v>23117000</v>
      </c>
      <c r="C41" s="62">
        <f>收支餘絀!C45</f>
        <v>1752088</v>
      </c>
      <c r="D41" s="62">
        <f>收支餘絀!G45</f>
        <v>14896127</v>
      </c>
      <c r="E41" s="59"/>
    </row>
    <row r="42" spans="1:5" s="58" customFormat="1">
      <c r="A42" s="65" t="s">
        <v>53</v>
      </c>
      <c r="B42" s="62">
        <f>收支餘絀!B46</f>
        <v>18126000</v>
      </c>
      <c r="C42" s="62">
        <f>收支餘絀!C46</f>
        <v>824986</v>
      </c>
      <c r="D42" s="62">
        <f>收支餘絀!G46</f>
        <v>9091956</v>
      </c>
      <c r="E42" s="59"/>
    </row>
    <row r="43" spans="1:5" s="58" customFormat="1">
      <c r="A43" s="65" t="s">
        <v>54</v>
      </c>
      <c r="B43" s="62">
        <f>收支餘絀!B47</f>
        <v>67230000</v>
      </c>
      <c r="C43" s="62">
        <f>收支餘絀!C47</f>
        <v>4060591</v>
      </c>
      <c r="D43" s="62">
        <f>收支餘絀!G47</f>
        <v>36231116</v>
      </c>
      <c r="E43" s="59"/>
    </row>
    <row r="44" spans="1:5">
      <c r="A44" s="64" t="s">
        <v>22</v>
      </c>
      <c r="B44" s="62">
        <f>SUM(B45:B53)</f>
        <v>373497000</v>
      </c>
      <c r="C44" s="109">
        <f>SUM(C45:C53)</f>
        <v>12307244</v>
      </c>
      <c r="D44" s="62">
        <f>SUM(D45:D53)</f>
        <v>266742237</v>
      </c>
      <c r="E44" s="59"/>
    </row>
    <row r="45" spans="1:5" s="58" customFormat="1">
      <c r="A45" s="65" t="s">
        <v>18</v>
      </c>
      <c r="B45" s="62">
        <f>收支餘絀!B49</f>
        <v>99000</v>
      </c>
      <c r="C45" s="62">
        <f>收支餘絀!C49</f>
        <v>0</v>
      </c>
      <c r="D45" s="62">
        <f>收支餘絀!G49</f>
        <v>17560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0</v>
      </c>
      <c r="D47" s="62">
        <f>收支餘絀!G51</f>
        <v>150080</v>
      </c>
      <c r="E47" s="59"/>
    </row>
    <row r="48" spans="1:5" s="58" customFormat="1">
      <c r="A48" s="65" t="s">
        <v>66</v>
      </c>
      <c r="B48" s="62">
        <f>收支餘絀!B52</f>
        <v>2852000</v>
      </c>
      <c r="C48" s="62">
        <f>收支餘絀!C52</f>
        <v>173304</v>
      </c>
      <c r="D48" s="62">
        <f>收支餘絀!G52</f>
        <v>1349192</v>
      </c>
      <c r="E48" s="59"/>
    </row>
    <row r="49" spans="1:5" s="58" customFormat="1">
      <c r="A49" s="65" t="s">
        <v>188</v>
      </c>
      <c r="B49" s="62">
        <f>收支餘絀!B53</f>
        <v>600000</v>
      </c>
      <c r="C49" s="62">
        <f>收支餘絀!C53</f>
        <v>0</v>
      </c>
      <c r="D49" s="62">
        <f>收支餘絀!G53</f>
        <v>148000</v>
      </c>
      <c r="E49" s="59"/>
    </row>
    <row r="50" spans="1:5" s="58" customFormat="1">
      <c r="A50" s="65" t="s">
        <v>19</v>
      </c>
      <c r="B50" s="62">
        <f>收支餘絀!B54</f>
        <v>1132000</v>
      </c>
      <c r="C50" s="62">
        <f>收支餘絀!C54</f>
        <v>0</v>
      </c>
      <c r="D50" s="62">
        <f>收支餘絀!G54</f>
        <v>333908</v>
      </c>
      <c r="E50" s="59"/>
    </row>
    <row r="51" spans="1:5" s="58" customFormat="1">
      <c r="A51" s="65" t="s">
        <v>21</v>
      </c>
      <c r="B51" s="62">
        <f>收支餘絀!B55</f>
        <v>352043000</v>
      </c>
      <c r="C51" s="109">
        <f>收支餘絀!C55</f>
        <v>11698256</v>
      </c>
      <c r="D51" s="62">
        <f>收支餘絀!G55</f>
        <v>257965156</v>
      </c>
      <c r="E51" s="59"/>
    </row>
    <row r="52" spans="1:5" s="58" customFormat="1">
      <c r="A52" s="65" t="s">
        <v>20</v>
      </c>
      <c r="B52" s="62">
        <f>收支餘絀!B56</f>
        <v>16750000</v>
      </c>
      <c r="C52" s="62">
        <f>收支餘絀!C56</f>
        <v>435684</v>
      </c>
      <c r="D52" s="62">
        <f>收支餘絀!G56</f>
        <v>6774041</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106000</v>
      </c>
      <c r="D54" s="62">
        <f>SUM(D55)</f>
        <v>264227</v>
      </c>
      <c r="E54" s="59"/>
    </row>
    <row r="55" spans="1:5" s="58" customFormat="1">
      <c r="A55" s="65" t="s">
        <v>153</v>
      </c>
      <c r="B55" s="62">
        <f>收支餘絀!B59</f>
        <v>300000</v>
      </c>
      <c r="C55" s="62">
        <f>收支餘絀!C59</f>
        <v>106000</v>
      </c>
      <c r="D55" s="62">
        <f>收支餘絀!G59</f>
        <v>264227</v>
      </c>
      <c r="E55" s="59"/>
    </row>
    <row r="56" spans="1:5">
      <c r="A56" s="64" t="s">
        <v>91</v>
      </c>
      <c r="B56" s="62">
        <f>SUM(B57,B60)</f>
        <v>28077000</v>
      </c>
      <c r="C56" s="62">
        <f>SUM(C57,C60)</f>
        <v>1337576</v>
      </c>
      <c r="D56" s="62">
        <f>SUM(D57,D60)</f>
        <v>13199272</v>
      </c>
      <c r="E56" s="59"/>
    </row>
    <row r="57" spans="1:5">
      <c r="A57" s="64" t="s">
        <v>92</v>
      </c>
      <c r="B57" s="62">
        <f>SUM(B58:B59)</f>
        <v>1364000</v>
      </c>
      <c r="C57" s="62">
        <f>SUM(C58:C59)</f>
        <v>59298</v>
      </c>
      <c r="D57" s="62">
        <f>SUM(D58:D59)</f>
        <v>752418</v>
      </c>
      <c r="E57" s="59"/>
    </row>
    <row r="58" spans="1:5" s="58" customFormat="1">
      <c r="A58" s="65" t="s">
        <v>55</v>
      </c>
      <c r="B58" s="62">
        <f>收支餘絀!B62</f>
        <v>150000</v>
      </c>
      <c r="C58" s="62">
        <f>收支餘絀!C62</f>
        <v>7223</v>
      </c>
      <c r="D58" s="62">
        <f>收支餘絀!G62</f>
        <v>144406</v>
      </c>
      <c r="E58" s="59"/>
    </row>
    <row r="59" spans="1:5" s="58" customFormat="1">
      <c r="A59" s="65" t="s">
        <v>56</v>
      </c>
      <c r="B59" s="62">
        <f>收支餘絀!B63</f>
        <v>1214000</v>
      </c>
      <c r="C59" s="62">
        <f>收支餘絀!C63</f>
        <v>52075</v>
      </c>
      <c r="D59" s="62">
        <f>收支餘絀!G63</f>
        <v>608012</v>
      </c>
      <c r="E59" s="59"/>
    </row>
    <row r="60" spans="1:5">
      <c r="A60" s="64" t="s">
        <v>23</v>
      </c>
      <c r="B60" s="62">
        <f>SUM(B61:B65)</f>
        <v>26713000</v>
      </c>
      <c r="C60" s="62">
        <f>SUM(C61:C65)</f>
        <v>1278278</v>
      </c>
      <c r="D60" s="62">
        <f>SUM(D61:D65)</f>
        <v>12446854</v>
      </c>
      <c r="E60" s="59"/>
    </row>
    <row r="61" spans="1:5" s="58" customFormat="1">
      <c r="A61" s="65" t="s">
        <v>129</v>
      </c>
      <c r="B61" s="62">
        <f>收支餘絀!B65</f>
        <v>12381000</v>
      </c>
      <c r="C61" s="62">
        <f>收支餘絀!C65</f>
        <v>597202</v>
      </c>
      <c r="D61" s="62">
        <f>收支餘絀!G65</f>
        <v>4579373</v>
      </c>
      <c r="E61" s="59"/>
    </row>
    <row r="62" spans="1:5" s="58" customFormat="1">
      <c r="A62" s="65" t="s">
        <v>57</v>
      </c>
      <c r="B62" s="62">
        <f>收支餘絀!B66</f>
        <v>767000</v>
      </c>
      <c r="C62" s="62">
        <f>收支餘絀!C66</f>
        <v>56215</v>
      </c>
      <c r="D62" s="62">
        <f>收支餘絀!G66</f>
        <v>811477</v>
      </c>
      <c r="E62" s="59"/>
    </row>
    <row r="63" spans="1:5" s="58" customFormat="1">
      <c r="A63" s="65" t="s">
        <v>58</v>
      </c>
      <c r="B63" s="62">
        <f>收支餘絀!B67</f>
        <v>11090000</v>
      </c>
      <c r="C63" s="62">
        <f>收支餘絀!C67</f>
        <v>591890</v>
      </c>
      <c r="D63" s="62">
        <f>收支餘絀!G67</f>
        <v>6586251</v>
      </c>
      <c r="E63" s="59"/>
    </row>
    <row r="64" spans="1:5" s="58" customFormat="1">
      <c r="A64" s="65" t="s">
        <v>112</v>
      </c>
      <c r="B64" s="62">
        <f>收支餘絀!B68</f>
        <v>18000</v>
      </c>
      <c r="C64" s="62">
        <f>收支餘絀!C68</f>
        <v>870</v>
      </c>
      <c r="D64" s="62">
        <f>收支餘絀!G68</f>
        <v>2787</v>
      </c>
      <c r="E64" s="59"/>
    </row>
    <row r="65" spans="1:5" s="58" customFormat="1">
      <c r="A65" s="65" t="s">
        <v>59</v>
      </c>
      <c r="B65" s="62">
        <f>收支餘絀!B69</f>
        <v>2457000</v>
      </c>
      <c r="C65" s="62">
        <f>收支餘絀!C69</f>
        <v>32101</v>
      </c>
      <c r="D65" s="62">
        <f>收支餘絀!G69</f>
        <v>466966</v>
      </c>
      <c r="E65" s="59"/>
    </row>
    <row r="66" spans="1:5">
      <c r="A66" s="64" t="s">
        <v>26</v>
      </c>
      <c r="B66" s="62">
        <f>SUM(B67,B69,B71,B74,B76)</f>
        <v>21511000</v>
      </c>
      <c r="C66" s="62">
        <f>SUM(C67,C69,C71,C74,C76)</f>
        <v>622197</v>
      </c>
      <c r="D66" s="62">
        <f>SUM(D67,D69,D71,D74,D76)</f>
        <v>14139091</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287100</v>
      </c>
      <c r="D69" s="62">
        <f>SUM(D70)</f>
        <v>1574500</v>
      </c>
      <c r="E69" s="59"/>
    </row>
    <row r="70" spans="1:5" s="58" customFormat="1">
      <c r="A70" s="65" t="s">
        <v>74</v>
      </c>
      <c r="B70" s="62">
        <f>收支餘絀!B74</f>
        <v>1777000</v>
      </c>
      <c r="C70" s="62">
        <f>收支餘絀!C74</f>
        <v>287100</v>
      </c>
      <c r="D70" s="62">
        <f>收支餘絀!G74</f>
        <v>1574500</v>
      </c>
      <c r="E70" s="59"/>
    </row>
    <row r="71" spans="1:5">
      <c r="A71" s="64" t="s">
        <v>93</v>
      </c>
      <c r="B71" s="62">
        <f>SUM(B72:B73)</f>
        <v>14912000</v>
      </c>
      <c r="C71" s="62">
        <f>SUM(C72:C73)</f>
        <v>1200</v>
      </c>
      <c r="D71" s="62">
        <f>SUM(D72:D73)</f>
        <v>8915370</v>
      </c>
      <c r="E71" s="59"/>
    </row>
    <row r="72" spans="1:5" s="58" customFormat="1">
      <c r="A72" s="65" t="s">
        <v>166</v>
      </c>
      <c r="B72" s="62">
        <f>收支餘絀!B76</f>
        <v>14342000</v>
      </c>
      <c r="C72" s="62">
        <f>收支餘絀!C76</f>
        <v>1200</v>
      </c>
      <c r="D72" s="62">
        <f>收支餘絀!G76</f>
        <v>8876100</v>
      </c>
      <c r="E72" s="59"/>
    </row>
    <row r="73" spans="1:5" s="58" customFormat="1">
      <c r="A73" s="65" t="s">
        <v>60</v>
      </c>
      <c r="B73" s="62">
        <f>收支餘絀!B77</f>
        <v>570000</v>
      </c>
      <c r="C73" s="62">
        <f>收支餘絀!C77</f>
        <v>0</v>
      </c>
      <c r="D73" s="62">
        <f>收支餘絀!G77</f>
        <v>39270</v>
      </c>
      <c r="E73" s="59"/>
    </row>
    <row r="74" spans="1:5">
      <c r="A74" s="64" t="s">
        <v>94</v>
      </c>
      <c r="B74" s="62">
        <f>SUM(B75)</f>
        <v>4752000</v>
      </c>
      <c r="C74" s="62">
        <f>SUM(C75)</f>
        <v>333897</v>
      </c>
      <c r="D74" s="62">
        <f>SUM(D75)</f>
        <v>3595321</v>
      </c>
      <c r="E74" s="59"/>
    </row>
    <row r="75" spans="1:5" s="58" customFormat="1">
      <c r="A75" s="65" t="s">
        <v>61</v>
      </c>
      <c r="B75" s="62">
        <f>收支餘絀!B79</f>
        <v>4752000</v>
      </c>
      <c r="C75" s="62">
        <f>收支餘絀!C79</f>
        <v>333897</v>
      </c>
      <c r="D75" s="62">
        <f>收支餘絀!G79</f>
        <v>3595321</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2603141</v>
      </c>
      <c r="D78" s="62">
        <f>SUM(D79,D81,D83,D85)</f>
        <v>24752614</v>
      </c>
      <c r="E78" s="59"/>
    </row>
    <row r="79" spans="1:5">
      <c r="A79" s="64" t="s">
        <v>96</v>
      </c>
      <c r="B79" s="62">
        <f>SUM(B80)</f>
        <v>16380000</v>
      </c>
      <c r="C79" s="62">
        <f>SUM(C80)</f>
        <v>1270734</v>
      </c>
      <c r="D79" s="62">
        <f>SUM(D80)</f>
        <v>12326560</v>
      </c>
      <c r="E79" s="59"/>
    </row>
    <row r="80" spans="1:5" s="58" customFormat="1">
      <c r="A80" s="65" t="s">
        <v>62</v>
      </c>
      <c r="B80" s="62">
        <f>收支餘絀!B84</f>
        <v>16380000</v>
      </c>
      <c r="C80" s="62">
        <f>收支餘絀!C84</f>
        <v>1270734</v>
      </c>
      <c r="D80" s="62">
        <f>收支餘絀!G84</f>
        <v>12326560</v>
      </c>
      <c r="E80" s="59"/>
    </row>
    <row r="81" spans="1:5">
      <c r="A81" s="64" t="s">
        <v>97</v>
      </c>
      <c r="B81" s="62">
        <f>SUM(B82)</f>
        <v>1020000</v>
      </c>
      <c r="C81" s="62">
        <f>SUM(C82)</f>
        <v>71129</v>
      </c>
      <c r="D81" s="62">
        <f>SUM(D82)</f>
        <v>757096</v>
      </c>
      <c r="E81" s="59"/>
    </row>
    <row r="82" spans="1:5" s="58" customFormat="1">
      <c r="A82" s="65" t="s">
        <v>63</v>
      </c>
      <c r="B82" s="62">
        <f>收支餘絀!B86</f>
        <v>1020000</v>
      </c>
      <c r="C82" s="62">
        <f>收支餘絀!C86</f>
        <v>71129</v>
      </c>
      <c r="D82" s="62">
        <f>收支餘絀!G86</f>
        <v>757096</v>
      </c>
      <c r="E82" s="59"/>
    </row>
    <row r="83" spans="1:5">
      <c r="A83" s="64" t="s">
        <v>98</v>
      </c>
      <c r="B83" s="62">
        <f>SUM(B84)</f>
        <v>2200000</v>
      </c>
      <c r="C83" s="62">
        <f>SUM(C84)</f>
        <v>95232</v>
      </c>
      <c r="D83" s="62">
        <f>SUM(D84)</f>
        <v>906986</v>
      </c>
      <c r="E83" s="59"/>
    </row>
    <row r="84" spans="1:5" s="58" customFormat="1">
      <c r="A84" s="65" t="s">
        <v>64</v>
      </c>
      <c r="B84" s="62">
        <f>收支餘絀!B88</f>
        <v>2200000</v>
      </c>
      <c r="C84" s="62">
        <f>收支餘絀!C88</f>
        <v>95232</v>
      </c>
      <c r="D84" s="62">
        <f>收支餘絀!G88</f>
        <v>906986</v>
      </c>
      <c r="E84" s="59"/>
    </row>
    <row r="85" spans="1:5">
      <c r="A85" s="64" t="s">
        <v>99</v>
      </c>
      <c r="B85" s="62">
        <f>SUM(B86)</f>
        <v>23000000</v>
      </c>
      <c r="C85" s="62">
        <f>SUM(C86)</f>
        <v>1166046</v>
      </c>
      <c r="D85" s="62">
        <f>SUM(D86)</f>
        <v>10761972</v>
      </c>
      <c r="E85" s="59"/>
    </row>
    <row r="86" spans="1:5" s="58" customFormat="1">
      <c r="A86" s="65" t="s">
        <v>65</v>
      </c>
      <c r="B86" s="62">
        <f>收支餘絀!B90</f>
        <v>23000000</v>
      </c>
      <c r="C86" s="62">
        <f>收支餘絀!C90</f>
        <v>1166046</v>
      </c>
      <c r="D86" s="62">
        <f>收支餘絀!G90</f>
        <v>10761972</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收支餘絀!B93</f>
        <v>0</v>
      </c>
      <c r="C89" s="62">
        <f>收支餘絀!C93</f>
        <v>0</v>
      </c>
      <c r="D89" s="62">
        <f>收支餘絀!G93</f>
        <v>0</v>
      </c>
      <c r="E89" s="59"/>
    </row>
    <row r="90" spans="1:5">
      <c r="A90" s="64" t="s">
        <v>200</v>
      </c>
      <c r="B90" s="62">
        <f>B92+B91</f>
        <v>0</v>
      </c>
      <c r="C90" s="62">
        <f>C92+C91</f>
        <v>0</v>
      </c>
      <c r="D90" s="62">
        <f>D92+D91</f>
        <v>0</v>
      </c>
      <c r="E90" s="59"/>
    </row>
    <row r="91" spans="1:5" s="58" customFormat="1">
      <c r="A91" s="65" t="s">
        <v>201</v>
      </c>
      <c r="B91" s="62">
        <f>收支餘絀!B95</f>
        <v>0</v>
      </c>
      <c r="C91" s="62">
        <f>收支餘絀!C95</f>
        <v>0</v>
      </c>
      <c r="D91" s="62">
        <f>收支餘絀!G95</f>
        <v>0</v>
      </c>
      <c r="E91" s="59"/>
    </row>
    <row r="92" spans="1:5" s="58" customFormat="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s="58" customFormat="1">
      <c r="A95" s="65" t="s">
        <v>169</v>
      </c>
      <c r="B95" s="62">
        <f>收支餘絀!B99</f>
        <v>1200000</v>
      </c>
      <c r="C95" s="62">
        <f>收支餘絀!C99</f>
        <v>0</v>
      </c>
      <c r="D95" s="62">
        <f>收支餘絀!G99</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收支餘絀!B102</f>
        <v>0</v>
      </c>
      <c r="C98" s="62">
        <f>收支餘絀!C102</f>
        <v>0</v>
      </c>
      <c r="D98" s="62">
        <f>收支餘絀!G102</f>
        <v>0</v>
      </c>
      <c r="E98" s="59"/>
    </row>
    <row r="99" spans="1:5">
      <c r="A99" s="60" t="s">
        <v>100</v>
      </c>
      <c r="B99" s="62">
        <f>SUM(B100)</f>
        <v>1069000</v>
      </c>
      <c r="C99" s="62">
        <f>SUM(C100)</f>
        <v>20292</v>
      </c>
      <c r="D99" s="62">
        <f>SUM(D100)</f>
        <v>133404</v>
      </c>
      <c r="E99" s="66"/>
    </row>
    <row r="100" spans="1:5">
      <c r="A100" s="60" t="s">
        <v>101</v>
      </c>
      <c r="B100" s="62">
        <f>SUM(B101,B129,B139,B146)</f>
        <v>1069000</v>
      </c>
      <c r="C100" s="62">
        <f>SUM(C101,C129,C139,C146)</f>
        <v>20292</v>
      </c>
      <c r="D100" s="62">
        <f>SUM(D101,D129,D139,D146)</f>
        <v>133404</v>
      </c>
      <c r="E100" s="59"/>
    </row>
    <row r="101" spans="1:5">
      <c r="A101" s="64" t="s">
        <v>31</v>
      </c>
      <c r="B101" s="62">
        <f>SUM(B102,B106,B110,B113,B115,B119,B122,B127)</f>
        <v>970000</v>
      </c>
      <c r="C101" s="62">
        <f>SUM(C102,C106,C110,C113,C115,C119,C122,C127)</f>
        <v>20292</v>
      </c>
      <c r="D101" s="62">
        <f>SUM(D102,D106,D110,D113,D115,D119,D122,D127)</f>
        <v>133404</v>
      </c>
      <c r="E101" s="59"/>
    </row>
    <row r="102" spans="1:5" hidden="1">
      <c r="A102" s="64" t="s">
        <v>86</v>
      </c>
      <c r="B102" s="62">
        <f>SUM(B103:B105)</f>
        <v>380000</v>
      </c>
      <c r="C102" s="62">
        <f>SUM(C103:C105)</f>
        <v>0</v>
      </c>
      <c r="D102" s="62">
        <f>SUM(D103:D105)</f>
        <v>0</v>
      </c>
      <c r="E102" s="59"/>
    </row>
    <row r="103" spans="1:5" s="58" customFormat="1" hidden="1">
      <c r="A103" s="65" t="s">
        <v>39</v>
      </c>
      <c r="B103" s="62">
        <f>收支餘絀!B107</f>
        <v>370000</v>
      </c>
      <c r="C103" s="62">
        <f>收支餘絀!C107</f>
        <v>0</v>
      </c>
      <c r="D103" s="62">
        <f>收支餘絀!G107</f>
        <v>0</v>
      </c>
      <c r="E103" s="59"/>
    </row>
    <row r="104" spans="1:5" s="58" customFormat="1" hidden="1">
      <c r="A104" s="65" t="s">
        <v>40</v>
      </c>
      <c r="B104" s="62">
        <f>收支餘絀!B108</f>
        <v>10000</v>
      </c>
      <c r="C104" s="62">
        <f>收支餘絀!C108</f>
        <v>0</v>
      </c>
      <c r="D104" s="62">
        <f>收支餘絀!G108</f>
        <v>0</v>
      </c>
      <c r="E104" s="59"/>
    </row>
    <row r="105" spans="1:5" s="58" customFormat="1" hidden="1">
      <c r="A105" s="65" t="s">
        <v>68</v>
      </c>
      <c r="B105" s="62">
        <f>收支餘絀!B109</f>
        <v>0</v>
      </c>
      <c r="C105" s="62">
        <f>收支餘絀!C109</f>
        <v>0</v>
      </c>
      <c r="D105" s="62">
        <f>收支餘絀!G109</f>
        <v>0</v>
      </c>
      <c r="E105" s="59"/>
    </row>
    <row r="106" spans="1:5" hidden="1">
      <c r="A106" s="64" t="s">
        <v>87</v>
      </c>
      <c r="B106" s="62">
        <f>SUM(B107:B108)</f>
        <v>50000</v>
      </c>
      <c r="C106" s="62">
        <f>SUM(C107:C108)</f>
        <v>8125</v>
      </c>
      <c r="D106" s="62">
        <f>SUM(D107:D108)</f>
        <v>12992</v>
      </c>
      <c r="E106" s="59"/>
    </row>
    <row r="107" spans="1:5" s="58" customFormat="1" hidden="1">
      <c r="A107" s="65" t="s">
        <v>41</v>
      </c>
      <c r="B107" s="62">
        <f>收支餘絀!B111</f>
        <v>20000</v>
      </c>
      <c r="C107" s="62">
        <f>收支餘絀!C111</f>
        <v>8125</v>
      </c>
      <c r="D107" s="62">
        <f>收支餘絀!G111</f>
        <v>12992</v>
      </c>
      <c r="E107" s="59"/>
    </row>
    <row r="108" spans="1:5" s="58" customFormat="1" hidden="1">
      <c r="A108" s="65" t="s">
        <v>42</v>
      </c>
      <c r="B108" s="62">
        <f>收支餘絀!B112</f>
        <v>30000</v>
      </c>
      <c r="C108" s="62">
        <f>收支餘絀!C112</f>
        <v>0</v>
      </c>
      <c r="D108" s="62">
        <f>收支餘絀!G112</f>
        <v>0</v>
      </c>
      <c r="E108" s="59"/>
    </row>
    <row r="109" spans="1:5" s="58" customFormat="1"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s="58" customFormat="1" hidden="1">
      <c r="A111" s="65" t="s">
        <v>43</v>
      </c>
      <c r="B111" s="62">
        <f>收支餘絀!B115</f>
        <v>0</v>
      </c>
      <c r="C111" s="62">
        <f>收支餘絀!C115</f>
        <v>0</v>
      </c>
      <c r="D111" s="62">
        <f>收支餘絀!G115</f>
        <v>0</v>
      </c>
      <c r="E111" s="59"/>
    </row>
    <row r="112" spans="1:5" s="58" customFormat="1" hidden="1">
      <c r="A112" s="65" t="s">
        <v>44</v>
      </c>
      <c r="B112" s="62">
        <f>收支餘絀!B116</f>
        <v>0</v>
      </c>
      <c r="C112" s="62">
        <f>收支餘絀!C116</f>
        <v>0</v>
      </c>
      <c r="D112" s="62">
        <f>收支餘絀!G116</f>
        <v>0</v>
      </c>
      <c r="E112" s="59"/>
    </row>
    <row r="113" spans="1:5" hidden="1">
      <c r="A113" s="64" t="s">
        <v>89</v>
      </c>
      <c r="B113" s="62">
        <f>SUM(B114)</f>
        <v>0</v>
      </c>
      <c r="C113" s="62">
        <f>SUM(C114)</f>
        <v>0</v>
      </c>
      <c r="D113" s="62">
        <f>SUM(D114)</f>
        <v>98820</v>
      </c>
      <c r="E113" s="59"/>
    </row>
    <row r="114" spans="1:5" s="58" customFormat="1" hidden="1">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s="58" customFormat="1" hidden="1">
      <c r="A116" s="65" t="s">
        <v>50</v>
      </c>
      <c r="B116" s="62">
        <f>收支餘絀!B120</f>
        <v>260000</v>
      </c>
      <c r="C116" s="62">
        <f>收支餘絀!C120</f>
        <v>0</v>
      </c>
      <c r="D116" s="62">
        <f>收支餘絀!G120</f>
        <v>0</v>
      </c>
      <c r="E116" s="59"/>
    </row>
    <row r="117" spans="1:5" s="58" customFormat="1" hidden="1">
      <c r="A117" s="65" t="s">
        <v>213</v>
      </c>
      <c r="B117" s="62">
        <f>收支餘絀!B121</f>
        <v>100000</v>
      </c>
      <c r="C117" s="62">
        <f>收支餘絀!C121</f>
        <v>0</v>
      </c>
      <c r="D117" s="62">
        <f>收支餘絀!G121</f>
        <v>0</v>
      </c>
      <c r="E117" s="59"/>
    </row>
    <row r="118" spans="1:5" s="58" customFormat="1" hidden="1">
      <c r="A118" s="65" t="s">
        <v>51</v>
      </c>
      <c r="B118" s="62">
        <f>收支餘絀!B122</f>
        <v>100000</v>
      </c>
      <c r="C118" s="62">
        <f>收支餘絀!C122</f>
        <v>0</v>
      </c>
      <c r="D118" s="62">
        <f>收支餘絀!G122</f>
        <v>0</v>
      </c>
      <c r="E118" s="59"/>
    </row>
    <row r="119" spans="1:5" hidden="1">
      <c r="A119" s="64" t="s">
        <v>70</v>
      </c>
      <c r="B119" s="62">
        <f>SUM(B120:B121)</f>
        <v>0</v>
      </c>
      <c r="C119" s="62">
        <f>SUM(C120:C121)</f>
        <v>0</v>
      </c>
      <c r="D119" s="62">
        <f>SUM(D120:D121)</f>
        <v>0</v>
      </c>
      <c r="E119" s="59"/>
    </row>
    <row r="120" spans="1:5" s="58" customFormat="1" hidden="1">
      <c r="A120" s="65" t="s">
        <v>106</v>
      </c>
      <c r="B120" s="62">
        <f>收支餘絀!B124</f>
        <v>0</v>
      </c>
      <c r="C120" s="62">
        <f>收支餘絀!C124</f>
        <v>0</v>
      </c>
      <c r="D120" s="62">
        <f>收支餘絀!G124</f>
        <v>0</v>
      </c>
      <c r="E120" s="59"/>
    </row>
    <row r="121" spans="1:5" s="58" customFormat="1" hidden="1">
      <c r="A121" s="65" t="s">
        <v>155</v>
      </c>
      <c r="B121" s="62">
        <f>收支餘絀!B125</f>
        <v>0</v>
      </c>
      <c r="C121" s="62">
        <f>收支餘絀!C125</f>
        <v>0</v>
      </c>
      <c r="D121" s="62">
        <f>收支餘絀!G125</f>
        <v>0</v>
      </c>
      <c r="E121" s="59"/>
    </row>
    <row r="122" spans="1:5" hidden="1">
      <c r="A122" s="64" t="s">
        <v>90</v>
      </c>
      <c r="B122" s="62">
        <f>SUM(B123:B126)</f>
        <v>80000</v>
      </c>
      <c r="C122" s="62">
        <f>SUM(C123:C126)</f>
        <v>12167</v>
      </c>
      <c r="D122" s="62">
        <f>SUM(D123:D126)</f>
        <v>21592</v>
      </c>
      <c r="E122" s="59"/>
    </row>
    <row r="123" spans="1:5" s="58" customFormat="1" hidden="1">
      <c r="A123" s="65" t="s">
        <v>17</v>
      </c>
      <c r="B123" s="62">
        <f>收支餘絀!B127</f>
        <v>80000</v>
      </c>
      <c r="C123" s="62">
        <f>收支餘絀!C127</f>
        <v>12167</v>
      </c>
      <c r="D123" s="62">
        <f>收支餘絀!G127</f>
        <v>21592</v>
      </c>
      <c r="E123" s="59"/>
    </row>
    <row r="124" spans="1:5" s="58" customFormat="1" hidden="1">
      <c r="A124" s="65" t="s">
        <v>27</v>
      </c>
      <c r="B124" s="62">
        <f>收支餘絀!B128</f>
        <v>0</v>
      </c>
      <c r="C124" s="62">
        <f>收支餘絀!C128</f>
        <v>0</v>
      </c>
      <c r="D124" s="62">
        <f>收支餘絀!G128</f>
        <v>0</v>
      </c>
      <c r="E124" s="59"/>
    </row>
    <row r="125" spans="1:5" s="58" customFormat="1" hidden="1">
      <c r="A125" s="65" t="s">
        <v>53</v>
      </c>
      <c r="B125" s="62">
        <f>收支餘絀!B129</f>
        <v>0</v>
      </c>
      <c r="C125" s="62">
        <f>收支餘絀!C129</f>
        <v>0</v>
      </c>
      <c r="D125" s="62">
        <f>收支餘絀!G129</f>
        <v>0</v>
      </c>
      <c r="E125" s="59"/>
    </row>
    <row r="126" spans="1:5" s="58" customFormat="1" hidden="1">
      <c r="A126" s="65" t="s">
        <v>54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s="58" customFormat="1"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收支餘絀!B135</f>
        <v>0</v>
      </c>
      <c r="C131" s="62">
        <f>收支餘絀!C135</f>
        <v>0</v>
      </c>
      <c r="D131" s="62">
        <f>收支餘絀!G135</f>
        <v>0</v>
      </c>
      <c r="E131" s="59"/>
    </row>
    <row r="132" spans="1:5" s="58" customFormat="1" hidden="1">
      <c r="A132" s="65" t="s">
        <v>56</v>
      </c>
      <c r="B132" s="62">
        <f>收支餘絀!B136</f>
        <v>0</v>
      </c>
      <c r="C132" s="62">
        <f>收支餘絀!C136</f>
        <v>0</v>
      </c>
      <c r="D132" s="62">
        <f>收支餘絀!G136</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收支餘絀!B138</f>
        <v>99000</v>
      </c>
      <c r="C134" s="62">
        <f>收支餘絀!C138</f>
        <v>0</v>
      </c>
      <c r="D134" s="62">
        <f>收支餘絀!G138</f>
        <v>0</v>
      </c>
      <c r="E134" s="59"/>
    </row>
    <row r="135" spans="1:5" s="58" customFormat="1" hidden="1">
      <c r="A135" s="65" t="s">
        <v>57</v>
      </c>
      <c r="B135" s="62">
        <f>收支餘絀!B139</f>
        <v>0</v>
      </c>
      <c r="C135" s="62">
        <f>收支餘絀!C139</f>
        <v>0</v>
      </c>
      <c r="D135" s="62">
        <f>收支餘絀!G139</f>
        <v>0</v>
      </c>
      <c r="E135" s="59"/>
    </row>
    <row r="136" spans="1:5" s="58" customFormat="1" hidden="1">
      <c r="A136" s="65" t="s">
        <v>58</v>
      </c>
      <c r="B136" s="62">
        <f>收支餘絀!B140</f>
        <v>0</v>
      </c>
      <c r="C136" s="62">
        <f>收支餘絀!C140</f>
        <v>0</v>
      </c>
      <c r="D136" s="62">
        <f>收支餘絀!G140</f>
        <v>0</v>
      </c>
      <c r="E136" s="59"/>
    </row>
    <row r="137" spans="1:5" s="58" customFormat="1" hidden="1">
      <c r="A137" s="65" t="s">
        <v>112</v>
      </c>
      <c r="B137" s="62">
        <f>收支餘絀!B141</f>
        <v>0</v>
      </c>
      <c r="C137" s="62">
        <f>收支餘絀!C141</f>
        <v>0</v>
      </c>
      <c r="D137" s="62">
        <f>收支餘絀!G141</f>
        <v>0</v>
      </c>
      <c r="E137" s="59"/>
    </row>
    <row r="138" spans="1:5" s="58" customFormat="1" hidden="1">
      <c r="A138" s="65" t="s">
        <v>59</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s="58" customFormat="1" hidden="1">
      <c r="A143" s="65" t="s">
        <v>61</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s="58" customFormat="1" hidden="1">
      <c r="A145" s="65" t="s">
        <v>25</v>
      </c>
      <c r="B145" s="62">
        <f>收支餘絀!B149</f>
        <v>0</v>
      </c>
      <c r="C145" s="62">
        <f>收支餘絀!C149</f>
        <v>0</v>
      </c>
      <c r="D145" s="62">
        <f>收支餘絀!G149</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6790</v>
      </c>
      <c r="D149" s="62">
        <f t="shared" si="2"/>
        <v>50108</v>
      </c>
      <c r="E149" s="59"/>
    </row>
    <row r="150" spans="1:5">
      <c r="A150" s="60" t="s">
        <v>29</v>
      </c>
      <c r="B150" s="62">
        <f t="shared" si="2"/>
        <v>50000</v>
      </c>
      <c r="C150" s="62">
        <f t="shared" si="2"/>
        <v>6790</v>
      </c>
      <c r="D150" s="62">
        <f t="shared" si="2"/>
        <v>50108</v>
      </c>
      <c r="E150" s="59"/>
    </row>
    <row r="151" spans="1:5">
      <c r="A151" s="60" t="s">
        <v>30</v>
      </c>
      <c r="B151" s="62">
        <f>SUM(B152,B167,B171,B176,B183,B186)</f>
        <v>50000</v>
      </c>
      <c r="C151" s="62">
        <f>SUM(C152,C167,C171,C176,C183,C186)</f>
        <v>6790</v>
      </c>
      <c r="D151" s="62">
        <f>SUM(D152,D167,D171,D176,D183,D186)</f>
        <v>50108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收支餘絀!B167</f>
        <v>0</v>
      </c>
      <c r="C154" s="62">
        <f>收支餘絀!C167</f>
        <v>0</v>
      </c>
      <c r="D154" s="62">
        <f>收支餘絀!G167</f>
        <v>0</v>
      </c>
      <c r="E154" s="59"/>
    </row>
    <row r="155" spans="1:5" s="58" customFormat="1" ht="16.5" hidden="1" customHeight="1">
      <c r="A155" s="65" t="s">
        <v>40</v>
      </c>
      <c r="B155" s="62">
        <f>收支餘絀!B168</f>
        <v>0</v>
      </c>
      <c r="C155" s="62">
        <f>收支餘絀!C168</f>
        <v>0</v>
      </c>
      <c r="D155" s="62">
        <f>收支餘絀!G168</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s="58" customFormat="1" hidden="1">
      <c r="A159" s="65" t="s">
        <v>49</v>
      </c>
      <c r="B159" s="62">
        <f>收支餘絀!B172</f>
        <v>0</v>
      </c>
      <c r="C159" s="62">
        <f>收支餘絀!C172</f>
        <v>0</v>
      </c>
      <c r="D159" s="62">
        <f>收支餘絀!G172</f>
        <v>0</v>
      </c>
      <c r="E159" s="59"/>
    </row>
    <row r="160" spans="1:5" s="58" customFormat="1" hidden="1">
      <c r="A160" s="65" t="s">
        <v>69</v>
      </c>
      <c r="B160" s="62">
        <f>收支餘絀!B173</f>
        <v>0</v>
      </c>
      <c r="C160" s="62">
        <f>收支餘絀!C173</f>
        <v>0</v>
      </c>
      <c r="D160" s="62">
        <f>收支餘絀!G173</f>
        <v>0</v>
      </c>
      <c r="E160" s="59"/>
    </row>
    <row r="161" spans="1:5" s="58" customFormat="1" hidden="1">
      <c r="A161" s="65" t="s">
        <v>51</v>
      </c>
      <c r="B161" s="62">
        <f>收支餘絀!B174</f>
        <v>0</v>
      </c>
      <c r="C161" s="62">
        <f>收支餘絀!C174</f>
        <v>0</v>
      </c>
      <c r="D161" s="62">
        <f>收支餘絀!G174</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s="58" customFormat="1"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收支餘絀!B182</f>
        <v>0</v>
      </c>
      <c r="C169" s="62">
        <f>收支餘絀!C182</f>
        <v>0</v>
      </c>
      <c r="D169" s="62">
        <f>收支餘絀!G182</f>
        <v>0</v>
      </c>
      <c r="E169" s="59"/>
    </row>
    <row r="170" spans="1:5" s="58" customFormat="1"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s="58" customFormat="1" hidden="1">
      <c r="A175" s="65" t="s">
        <v>64</v>
      </c>
      <c r="B175" s="62">
        <f>收支餘絀!B188</f>
        <v>0</v>
      </c>
      <c r="C175" s="62">
        <f>收支餘絀!C188</f>
        <v>0</v>
      </c>
      <c r="D175" s="62">
        <f>收支餘絀!G188</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收支餘絀!B191</f>
        <v>0</v>
      </c>
      <c r="C178" s="62">
        <f>收支餘絀!C191</f>
        <v>0</v>
      </c>
      <c r="D178" s="62">
        <f>收支餘絀!G191</f>
        <v>0</v>
      </c>
      <c r="E178" s="59"/>
    </row>
    <row r="179" spans="1:5" hidden="1">
      <c r="A179" s="64" t="s">
        <v>118</v>
      </c>
      <c r="B179" s="62">
        <f>B180</f>
        <v>0</v>
      </c>
      <c r="C179" s="62">
        <f>C180</f>
        <v>0</v>
      </c>
      <c r="D179" s="62">
        <f>D180</f>
        <v>0</v>
      </c>
      <c r="E179" s="59"/>
    </row>
    <row r="180" spans="1:5" s="58" customFormat="1" hidden="1">
      <c r="A180" s="65" t="s">
        <v>119</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s="58" customFormat="1"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收支餘絀!B198</f>
        <v>0</v>
      </c>
      <c r="C185" s="62">
        <f>收支餘絀!C198</f>
        <v>0</v>
      </c>
      <c r="D185" s="62">
        <f>收支餘絀!G198</f>
        <v>0</v>
      </c>
      <c r="E185" s="59"/>
    </row>
    <row r="186" spans="1:5" hidden="1">
      <c r="A186" s="64" t="s">
        <v>115</v>
      </c>
      <c r="B186" s="62">
        <f t="shared" ref="B186:D187" si="4">SUM(B187)</f>
        <v>50000</v>
      </c>
      <c r="C186" s="62">
        <f t="shared" si="4"/>
        <v>6790</v>
      </c>
      <c r="D186" s="62">
        <f t="shared" si="4"/>
        <v>50108</v>
      </c>
      <c r="E186" s="59"/>
    </row>
    <row r="187" spans="1:5" hidden="1">
      <c r="A187" s="64" t="s">
        <v>116</v>
      </c>
      <c r="B187" s="62">
        <f t="shared" si="4"/>
        <v>50000</v>
      </c>
      <c r="C187" s="62">
        <f t="shared" si="4"/>
        <v>6790</v>
      </c>
      <c r="D187" s="62">
        <f t="shared" si="4"/>
        <v>50108</v>
      </c>
      <c r="E187" s="59"/>
    </row>
    <row r="188" spans="1:5" s="58" customFormat="1">
      <c r="A188" s="65" t="s">
        <v>59</v>
      </c>
      <c r="B188" s="62">
        <f>收支餘絀!B201</f>
        <v>50000</v>
      </c>
      <c r="C188" s="62">
        <f>收支餘絀!C201</f>
        <v>6790</v>
      </c>
      <c r="D188" s="62">
        <f>收支餘絀!G201</f>
        <v>50108</v>
      </c>
      <c r="E188" s="59"/>
    </row>
    <row r="189" spans="1:5">
      <c r="A189" s="9" t="s">
        <v>102</v>
      </c>
      <c r="B189" s="61">
        <f>B7+B149</f>
        <v>647922000</v>
      </c>
      <c r="C189" s="61">
        <f>C7+C149</f>
        <v>29499201</v>
      </c>
      <c r="D189" s="61">
        <f>D7+D149</f>
        <v>421345161</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16</vt:i4>
      </vt:variant>
    </vt:vector>
  </HeadingPairs>
  <TitlesOfParts>
    <vt:vector size="26"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2016-11-07T02:29:53Z</cp:lastPrinted>
  <dcterms:created xsi:type="dcterms:W3CDTF">1997-01-14T01:50:29Z</dcterms:created>
  <dcterms:modified xsi:type="dcterms:W3CDTF">2016-11-07T02:33:26Z</dcterms:modified>
</cp:coreProperties>
</file>