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內部用)" sheetId="23" state="hidden"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1">'目次 (內部用)'!$A$1:$O$10</definedName>
    <definedName name="_xlnm.Print_Area" localSheetId="3">收支餘絀!$A$1:$J$216</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1" i="8"/>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9"/>
  <c r="G89"/>
  <c r="H87"/>
  <c r="G87"/>
  <c r="H85"/>
  <c r="G85"/>
  <c r="H83"/>
  <c r="G83"/>
  <c r="H80"/>
  <c r="G80"/>
  <c r="H78"/>
  <c r="G78"/>
  <c r="H76"/>
  <c r="G76"/>
  <c r="H75"/>
  <c r="G75"/>
  <c r="H73"/>
  <c r="G73"/>
  <c r="H71"/>
  <c r="G71"/>
  <c r="H68"/>
  <c r="G68"/>
  <c r="H67"/>
  <c r="G67"/>
  <c r="H66"/>
  <c r="G66"/>
  <c r="H65"/>
  <c r="G65"/>
  <c r="H64"/>
  <c r="G64"/>
  <c r="H62"/>
  <c r="G62"/>
  <c r="H61"/>
  <c r="G61"/>
  <c r="H58"/>
  <c r="G58"/>
  <c r="H56"/>
  <c r="G56"/>
  <c r="H55"/>
  <c r="G55"/>
  <c r="H54"/>
  <c r="G54"/>
  <c r="H53"/>
  <c r="G53"/>
  <c r="H52"/>
  <c r="G52"/>
  <c r="H51"/>
  <c r="G51"/>
  <c r="H50"/>
  <c r="G50"/>
  <c r="H49"/>
  <c r="G49"/>
  <c r="H48"/>
  <c r="G48"/>
  <c r="H46"/>
  <c r="G46"/>
  <c r="H45"/>
  <c r="G45"/>
  <c r="H44"/>
  <c r="G44"/>
  <c r="H43"/>
  <c r="G43"/>
  <c r="H41"/>
  <c r="G41"/>
  <c r="H40"/>
  <c r="G40"/>
  <c r="H39"/>
  <c r="G39"/>
  <c r="H38"/>
  <c r="G38"/>
  <c r="H36"/>
  <c r="G36"/>
  <c r="H35"/>
  <c r="G35"/>
  <c r="H34"/>
  <c r="G34"/>
  <c r="H33"/>
  <c r="G33"/>
  <c r="H32"/>
  <c r="G32"/>
  <c r="H30"/>
  <c r="G30"/>
  <c r="H29"/>
  <c r="G29"/>
  <c r="H28"/>
  <c r="G28"/>
  <c r="H26"/>
  <c r="G26"/>
  <c r="H25"/>
  <c r="G25"/>
  <c r="H24"/>
  <c r="G24"/>
  <c r="H22"/>
  <c r="G22"/>
  <c r="H21"/>
  <c r="G21"/>
  <c r="H20"/>
  <c r="G20"/>
  <c r="H18"/>
  <c r="G18"/>
  <c r="H17"/>
  <c r="G17"/>
  <c r="H16"/>
  <c r="G16"/>
  <c r="H10"/>
  <c r="G10"/>
  <c r="H7"/>
  <c r="G7"/>
  <c r="K8" i="25"/>
  <c r="B90" i="8"/>
  <c r="B89"/>
  <c r="B87"/>
  <c r="B85"/>
  <c r="B83"/>
  <c r="B76"/>
  <c r="B80"/>
  <c r="B78"/>
  <c r="B75"/>
  <c r="E22" i="24" l="1"/>
  <c r="B25"/>
  <c r="M8" i="25" l="1"/>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C6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B9"/>
  <c r="B8" s="1"/>
  <c r="H133" i="8"/>
  <c r="B9" i="6"/>
  <c r="B8" s="1"/>
  <c r="B100" i="28"/>
  <c r="B99" s="1"/>
  <c r="H164" i="8"/>
  <c r="H163" s="1"/>
  <c r="H162" s="1"/>
  <c r="H202" s="1"/>
  <c r="B101" i="6"/>
  <c r="B100" s="1"/>
  <c r="D129" i="28"/>
  <c r="C7"/>
  <c r="C189" s="1"/>
  <c r="D119"/>
  <c r="D101" s="1"/>
  <c r="D152"/>
  <c r="D151" s="1"/>
  <c r="D150" s="1"/>
  <c r="D149" s="1"/>
  <c r="D56"/>
  <c r="D10"/>
  <c r="H14" i="8"/>
  <c r="H13" s="1"/>
  <c r="H12" s="1"/>
  <c r="H105"/>
  <c r="H104" s="1"/>
  <c r="H103" s="1"/>
  <c r="B7" i="28" l="1"/>
  <c r="B189" s="1"/>
  <c r="D100"/>
  <c r="D99" s="1"/>
  <c r="B7" i="6"/>
  <c r="B190" s="1"/>
  <c r="D9" i="28"/>
  <c r="D8" s="1"/>
  <c r="H11" i="8"/>
  <c r="F167"/>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0"/>
  <c r="F41"/>
  <c r="F49"/>
  <c r="F50"/>
  <c r="F53"/>
  <c r="F56"/>
  <c r="F67"/>
  <c r="F71"/>
  <c r="F93"/>
  <c r="F95"/>
  <c r="F96"/>
  <c r="F99"/>
  <c r="F102"/>
  <c r="F107"/>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E41"/>
  <c r="E43"/>
  <c r="F43" s="1"/>
  <c r="E44"/>
  <c r="F44" s="1"/>
  <c r="E45"/>
  <c r="F45" s="1"/>
  <c r="E46"/>
  <c r="F46" s="1"/>
  <c r="E48"/>
  <c r="F48" s="1"/>
  <c r="E49"/>
  <c r="E50"/>
  <c r="E51"/>
  <c r="F51" s="1"/>
  <c r="E52"/>
  <c r="F52" s="1"/>
  <c r="E53"/>
  <c r="E54"/>
  <c r="F54" s="1"/>
  <c r="E55"/>
  <c r="F55" s="1"/>
  <c r="E56"/>
  <c r="E58"/>
  <c r="F58" s="1"/>
  <c r="E61"/>
  <c r="F61" s="1"/>
  <c r="E62"/>
  <c r="F62" s="1"/>
  <c r="E64"/>
  <c r="F64" s="1"/>
  <c r="E65"/>
  <c r="F65" s="1"/>
  <c r="E66"/>
  <c r="F66" s="1"/>
  <c r="E67"/>
  <c r="E68"/>
  <c r="F68" s="1"/>
  <c r="E71"/>
  <c r="E73"/>
  <c r="F73" s="1"/>
  <c r="E75"/>
  <c r="F75" s="1"/>
  <c r="E76"/>
  <c r="F76" s="1"/>
  <c r="E78"/>
  <c r="F78" s="1"/>
  <c r="E80"/>
  <c r="F80" s="1"/>
  <c r="E83"/>
  <c r="F83" s="1"/>
  <c r="E85"/>
  <c r="F85" s="1"/>
  <c r="E87"/>
  <c r="F87" s="1"/>
  <c r="E89"/>
  <c r="F89" s="1"/>
  <c r="E93"/>
  <c r="E95"/>
  <c r="E96"/>
  <c r="E99"/>
  <c r="E102"/>
  <c r="E107"/>
  <c r="E108"/>
  <c r="E109"/>
  <c r="E111"/>
  <c r="E112"/>
  <c r="E115"/>
  <c r="E116"/>
  <c r="E118"/>
  <c r="E120"/>
  <c r="E122"/>
  <c r="E124"/>
  <c r="E125"/>
  <c r="E127"/>
  <c r="E128"/>
  <c r="E129"/>
  <c r="E130"/>
  <c r="E132"/>
  <c r="E135"/>
  <c r="E136"/>
  <c r="E138"/>
  <c r="E139"/>
  <c r="E140"/>
  <c r="E141"/>
  <c r="E142"/>
  <c r="E145"/>
  <c r="E147"/>
  <c r="E149"/>
  <c r="E152"/>
  <c r="C8"/>
  <c r="D8"/>
  <c r="B8"/>
  <c r="G184" l="1"/>
  <c r="G189"/>
  <c r="E199"/>
  <c r="F199" s="1"/>
  <c r="J152" l="1"/>
  <c r="J147"/>
  <c r="J145"/>
  <c r="J142"/>
  <c r="J141"/>
  <c r="J140"/>
  <c r="J139"/>
  <c r="J138"/>
  <c r="J136"/>
  <c r="J135"/>
  <c r="J132"/>
  <c r="J130"/>
  <c r="J129"/>
  <c r="J128"/>
  <c r="J127"/>
  <c r="J125"/>
  <c r="J124"/>
  <c r="J122"/>
  <c r="J120"/>
  <c r="J118"/>
  <c r="J116"/>
  <c r="J115"/>
  <c r="J112"/>
  <c r="J111"/>
  <c r="J109"/>
  <c r="J108"/>
  <c r="J107"/>
  <c r="J102"/>
  <c r="J96"/>
  <c r="J95"/>
  <c r="J93"/>
  <c r="J71"/>
  <c r="J56"/>
  <c r="J50"/>
  <c r="J41"/>
  <c r="J38"/>
  <c r="I152"/>
  <c r="I147"/>
  <c r="I145"/>
  <c r="I142"/>
  <c r="I141"/>
  <c r="I140"/>
  <c r="I139"/>
  <c r="I138"/>
  <c r="I136"/>
  <c r="I135"/>
  <c r="I132"/>
  <c r="I130"/>
  <c r="I129"/>
  <c r="I128"/>
  <c r="I127"/>
  <c r="I125"/>
  <c r="I124"/>
  <c r="I122"/>
  <c r="I120"/>
  <c r="I118"/>
  <c r="I116"/>
  <c r="I115"/>
  <c r="I112"/>
  <c r="I111"/>
  <c r="I109"/>
  <c r="I108"/>
  <c r="I107"/>
  <c r="I102"/>
  <c r="I99"/>
  <c r="I96"/>
  <c r="I95"/>
  <c r="I93"/>
  <c r="I89"/>
  <c r="I85"/>
  <c r="I83"/>
  <c r="I80"/>
  <c r="I73"/>
  <c r="I68"/>
  <c r="I66"/>
  <c r="I61"/>
  <c r="I56"/>
  <c r="I54"/>
  <c r="I50"/>
  <c r="I45"/>
  <c r="I44"/>
  <c r="I41"/>
  <c r="I40"/>
  <c r="I39"/>
  <c r="I36"/>
  <c r="I35"/>
  <c r="I30"/>
  <c r="I25"/>
  <c r="I22"/>
  <c r="I21"/>
  <c r="I17"/>
  <c r="I16"/>
  <c r="G8"/>
  <c r="I32" l="1"/>
  <c r="J32" s="1"/>
  <c r="I38"/>
  <c r="I71"/>
  <c r="I87"/>
  <c r="J87" s="1"/>
  <c r="I78"/>
  <c r="J78" s="1"/>
  <c r="I76"/>
  <c r="J76" s="1"/>
  <c r="I75"/>
  <c r="J75" s="1"/>
  <c r="I64"/>
  <c r="J64" s="1"/>
  <c r="I67"/>
  <c r="J67" s="1"/>
  <c r="I65"/>
  <c r="J65" s="1"/>
  <c r="I62"/>
  <c r="J62" s="1"/>
  <c r="I58"/>
  <c r="J58" s="1"/>
  <c r="I53"/>
  <c r="J53" s="1"/>
  <c r="I48"/>
  <c r="I52"/>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48"/>
  <c r="J52"/>
  <c r="J68"/>
  <c r="J85"/>
  <c r="J16"/>
  <c r="J21"/>
  <c r="J36"/>
  <c r="J83"/>
  <c r="F4" i="20"/>
  <c r="E10" l="1"/>
  <c r="E9"/>
  <c r="D9"/>
  <c r="F3"/>
  <c r="F9" s="1"/>
  <c r="D10"/>
  <c r="F10" l="1"/>
  <c r="E23" i="24"/>
  <c r="B15" i="4" l="1"/>
  <c r="B14"/>
  <c r="B13"/>
  <c r="B12"/>
  <c r="B9"/>
  <c r="B8"/>
  <c r="E6" i="24"/>
  <c r="E11"/>
  <c r="E14"/>
  <c r="E13" s="1"/>
  <c r="E20"/>
  <c r="E19" s="1"/>
  <c r="D8" i="4"/>
  <c r="D14"/>
  <c r="J70" i="8"/>
  <c r="J94"/>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06" s="1"/>
  <c r="F110"/>
  <c r="F114"/>
  <c r="D119"/>
  <c r="F119" s="1"/>
  <c r="D123"/>
  <c r="F123" s="1"/>
  <c r="D126"/>
  <c r="F126" s="1"/>
  <c r="D131"/>
  <c r="F131" s="1"/>
  <c r="D134"/>
  <c r="F134" s="1"/>
  <c r="D137"/>
  <c r="F137" s="1"/>
  <c r="D146"/>
  <c r="F146" s="1"/>
  <c r="D144"/>
  <c r="F144" s="1"/>
  <c r="D148"/>
  <c r="F148" s="1"/>
  <c r="D151"/>
  <c r="D6" i="25"/>
  <c r="E6"/>
  <c r="J7"/>
  <c r="F8"/>
  <c r="J8"/>
  <c r="L8" s="1"/>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06"/>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57"/>
  <c r="C60"/>
  <c r="C63"/>
  <c r="C70"/>
  <c r="C72"/>
  <c r="C74"/>
  <c r="C82"/>
  <c r="C84"/>
  <c r="C94"/>
  <c r="C92"/>
  <c r="C98"/>
  <c r="C101"/>
  <c r="C6"/>
  <c r="C92" i="6"/>
  <c r="D92"/>
  <c r="D93"/>
  <c r="C93"/>
  <c r="D94" i="8"/>
  <c r="F94" s="1"/>
  <c r="D49" i="6"/>
  <c r="C49"/>
  <c r="D47" i="8"/>
  <c r="B6" i="25"/>
  <c r="C6"/>
  <c r="G6"/>
  <c r="B10"/>
  <c r="C10"/>
  <c r="G10"/>
  <c r="H10"/>
  <c r="D6" i="8"/>
  <c r="D15"/>
  <c r="D19"/>
  <c r="D23"/>
  <c r="D31"/>
  <c r="D42"/>
  <c r="D57"/>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J198" i="8"/>
  <c r="I198"/>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1" s="1"/>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D11" i="6" l="1"/>
  <c r="C165" i="8"/>
  <c r="E5" i="24"/>
  <c r="E4" s="1"/>
  <c r="I155" i="8"/>
  <c r="J155" s="1"/>
  <c r="L7" i="25"/>
  <c r="M7" s="1"/>
  <c r="J6"/>
  <c r="K6" s="1"/>
  <c r="I84" i="8"/>
  <c r="J84" s="1"/>
  <c r="F166"/>
  <c r="D165"/>
  <c r="F165" s="1"/>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I94"/>
  <c r="J192"/>
  <c r="I190"/>
  <c r="D180"/>
  <c r="J181"/>
  <c r="C180"/>
  <c r="J194"/>
  <c r="J185"/>
  <c r="J171"/>
  <c r="D196"/>
  <c r="F196" s="1"/>
  <c r="J197"/>
  <c r="J187"/>
  <c r="C196"/>
  <c r="E106"/>
  <c r="E79"/>
  <c r="I72"/>
  <c r="J72" s="1"/>
  <c r="I92"/>
  <c r="I79"/>
  <c r="E72"/>
  <c r="F72" s="1"/>
  <c r="E27"/>
  <c r="F27" s="1"/>
  <c r="B154"/>
  <c r="I86"/>
  <c r="J86" s="1"/>
  <c r="I77"/>
  <c r="J77" s="1"/>
  <c r="E146"/>
  <c r="E126"/>
  <c r="I148"/>
  <c r="I134"/>
  <c r="I119"/>
  <c r="I106"/>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50"/>
  <c r="J151"/>
  <c r="J100"/>
  <c r="J101"/>
  <c r="E88"/>
  <c r="F88" s="1"/>
  <c r="E57"/>
  <c r="F57" s="1"/>
  <c r="E86"/>
  <c r="F86" s="1"/>
  <c r="J79"/>
  <c r="D100"/>
  <c r="F100" s="1"/>
  <c r="F101"/>
  <c r="I15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J105"/>
  <c r="B91"/>
  <c r="B14"/>
  <c r="G143"/>
  <c r="G91"/>
  <c r="D105"/>
  <c r="F105" s="1"/>
  <c r="C143"/>
  <c r="B133"/>
  <c r="G5"/>
  <c r="E8"/>
  <c r="F8" s="1"/>
  <c r="I8"/>
  <c r="J8" s="1"/>
  <c r="C60" i="6"/>
  <c r="C39"/>
  <c r="D44"/>
  <c r="D24"/>
  <c r="D16"/>
  <c r="D172"/>
  <c r="C44"/>
  <c r="D39"/>
  <c r="D20"/>
  <c r="C177"/>
  <c r="L10" i="25" l="1"/>
  <c r="M10" s="1"/>
  <c r="C164" i="8"/>
  <c r="L6" i="25"/>
  <c r="M6" s="1"/>
  <c r="D164" i="8"/>
  <c r="B164"/>
  <c r="J175"/>
  <c r="I166"/>
  <c r="J166" s="1"/>
  <c r="E165"/>
  <c r="J190"/>
  <c r="J189"/>
  <c r="F189"/>
  <c r="E184"/>
  <c r="E180"/>
  <c r="E189"/>
  <c r="E196"/>
  <c r="J180"/>
  <c r="F180"/>
  <c r="I181"/>
  <c r="E91"/>
  <c r="I192"/>
  <c r="I197"/>
  <c r="I175"/>
  <c r="I171"/>
  <c r="I185"/>
  <c r="I187"/>
  <c r="I194"/>
  <c r="I81"/>
  <c r="J81" s="1"/>
  <c r="J184"/>
  <c r="G164"/>
  <c r="I91"/>
  <c r="E154"/>
  <c r="F154" s="1"/>
  <c r="I27"/>
  <c r="J27" s="1"/>
  <c r="E133"/>
  <c r="I143"/>
  <c r="I133"/>
  <c r="E59"/>
  <c r="F59" s="1"/>
  <c r="I47"/>
  <c r="J47" s="1"/>
  <c r="I37"/>
  <c r="J37" s="1"/>
  <c r="E14"/>
  <c r="F14" s="1"/>
  <c r="I150"/>
  <c r="E100"/>
  <c r="E69"/>
  <c r="F69" s="1"/>
  <c r="E143"/>
  <c r="E81"/>
  <c r="F81" s="1"/>
  <c r="J98"/>
  <c r="E150"/>
  <c r="I105"/>
  <c r="I100"/>
  <c r="E105"/>
  <c r="J74"/>
  <c r="I19"/>
  <c r="J19" s="1"/>
  <c r="I42"/>
  <c r="J42" s="1"/>
  <c r="I15"/>
  <c r="J15" s="1"/>
  <c r="G59"/>
  <c r="I63"/>
  <c r="J63" s="1"/>
  <c r="E97"/>
  <c r="I5"/>
  <c r="J5" s="1"/>
  <c r="C130" i="6"/>
  <c r="D153"/>
  <c r="D152" s="1"/>
  <c r="D151" s="1"/>
  <c r="D150" s="1"/>
  <c r="D102"/>
  <c r="D130"/>
  <c r="B4" i="24"/>
  <c r="B31" s="1"/>
  <c r="C104" i="8"/>
  <c r="B104"/>
  <c r="B103" s="1"/>
  <c r="C11" i="4"/>
  <c r="E5" i="8"/>
  <c r="F5" s="1"/>
  <c r="I189"/>
  <c r="I154"/>
  <c r="J154" s="1"/>
  <c r="G104"/>
  <c r="G14"/>
  <c r="C7" i="4"/>
  <c r="C153" i="6"/>
  <c r="C152" s="1"/>
  <c r="C151" s="1"/>
  <c r="C150" s="1"/>
  <c r="I97" i="8"/>
  <c r="C13"/>
  <c r="C12" s="1"/>
  <c r="D56" i="6"/>
  <c r="C56"/>
  <c r="C102"/>
  <c r="B12" i="8"/>
  <c r="C10" i="6"/>
  <c r="D104" i="8"/>
  <c r="F104" s="1"/>
  <c r="J104"/>
  <c r="D13"/>
  <c r="D12" s="1"/>
  <c r="D10" i="6"/>
  <c r="C10" i="24" l="1"/>
  <c r="C26"/>
  <c r="I184" i="8"/>
  <c r="I165"/>
  <c r="J165" s="1"/>
  <c r="I180"/>
  <c r="I196"/>
  <c r="J196"/>
  <c r="C103"/>
  <c r="C11" s="1"/>
  <c r="E104"/>
  <c r="J97"/>
  <c r="G13"/>
  <c r="G12" s="1"/>
  <c r="I14"/>
  <c r="J14" s="1"/>
  <c r="G103"/>
  <c r="I104"/>
  <c r="I69"/>
  <c r="J69" s="1"/>
  <c r="I59"/>
  <c r="J59" s="1"/>
  <c r="C101" i="6"/>
  <c r="C100" s="1"/>
  <c r="D101"/>
  <c r="D100" s="1"/>
  <c r="C29" i="24"/>
  <c r="C28"/>
  <c r="B11" i="8"/>
  <c r="B153" s="1"/>
  <c r="C16" i="24"/>
  <c r="C9"/>
  <c r="C14"/>
  <c r="C24"/>
  <c r="C15"/>
  <c r="C30"/>
  <c r="C19"/>
  <c r="C11"/>
  <c r="C31"/>
  <c r="C20"/>
  <c r="C4"/>
  <c r="C21"/>
  <c r="C7"/>
  <c r="C22"/>
  <c r="C12"/>
  <c r="C23"/>
  <c r="C13"/>
  <c r="C8"/>
  <c r="C27"/>
  <c r="C18"/>
  <c r="C6"/>
  <c r="C25"/>
  <c r="C17"/>
  <c r="C5"/>
  <c r="C9" i="6"/>
  <c r="C8" s="1"/>
  <c r="D9"/>
  <c r="D8" s="1"/>
  <c r="E13" i="8"/>
  <c r="F13" s="1"/>
  <c r="K3" i="20"/>
  <c r="K9" s="1"/>
  <c r="D103" i="8"/>
  <c r="F103" s="1"/>
  <c r="J103"/>
  <c r="J3" i="20"/>
  <c r="E12" i="8"/>
  <c r="F12" s="1"/>
  <c r="G11" l="1"/>
  <c r="G153" s="1"/>
  <c r="J4" i="20"/>
  <c r="J10" s="1"/>
  <c r="I13" i="8"/>
  <c r="J13" s="1"/>
  <c r="C7" i="6"/>
  <c r="C190" s="1"/>
  <c r="I103" i="8"/>
  <c r="E103"/>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<sst xmlns="http://schemas.openxmlformats.org/spreadsheetml/2006/main" count="825" uniqueCount="477">
  <si>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</si>
  <si>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</si>
  <si>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</si>
  <si>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</si>
  <si>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</si>
  <si>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</si>
  <si>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</si>
  <si>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</si>
  <si>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</si>
  <si>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</si>
  <si>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</si>
  <si>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</si>
  <si>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</si>
  <si>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</si>
  <si>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</si>
  <si>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</si>
  <si>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</si>
  <si>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</si>
  <si>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</si>
  <si>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</si>
  <si>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</si>
  <si>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</si>
  <si>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</si>
  <si>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</si>
  <si>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</si>
  <si>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</si>
  <si>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</si>
  <si>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</si>
  <si>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</si>
  <si>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</si>
  <si>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</si>
  <si>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</si>
  <si>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</si>
  <si>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</si>
  <si>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</si>
  <si>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</si>
  <si>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</si>
  <si>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</si>
  <si>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</si>
  <si>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</si>
  <si>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</si>
  <si>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</si>
  <si>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</si>
  <si>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</si>
  <si>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</si>
  <si>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</si>
  <si>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</si>
  <si>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</si>
  <si>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</si>
  <si>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</si>
  <si>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</si>
  <si>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</si>
  <si>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</si>
  <si>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</si>
  <si>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</si>
  <si>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</si>
  <si>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</si>
  <si>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</si>
  <si>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</si>
  <si>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</si>
  <si>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</si>
  <si>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</si>
  <si>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</si>
  <si>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</si>
  <si>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</si>
  <si>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</si>
  <si>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</si>
  <si>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</si>
  <si>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</si>
  <si>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</si>
  <si>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</si>
  <si>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</si>
  <si>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</si>
  <si>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</si>
  <si>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</si>
  <si>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</si>
  <si>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</si>
  <si>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</si>
  <si>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</si>
  <si>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</si>
  <si>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</si>
  <si>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</si>
  <si>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</si>
  <si>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</si>
  <si>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</si>
  <si>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</si>
  <si>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</si>
  <si>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</si>
  <si>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</si>
  <si>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</si>
  <si>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</si>
  <si>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</si>
  <si>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</si>
  <si>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</si>
  <si>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</si>
  <si>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</si>
  <si>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</si>
  <si>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</si>
  <si>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</si>
  <si>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</si>
  <si>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</si>
  <si>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</si>
  <si>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</si>
  <si>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</si>
  <si>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</si>
  <si>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</si>
  <si>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</si>
  <si>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</si>
  <si>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</si>
  <si>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</si>
  <si>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</si>
  <si>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</si>
  <si>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</si>
  <si>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</si>
  <si>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</si>
  <si>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</si>
  <si>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</si>
  <si>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</si>
  <si>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</si>
  <si>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</si>
  <si>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</si>
  <si>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</si>
  <si>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</si>
  <si>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</si>
  <si>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</si>
  <si>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</si>
  <si>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</si>
  <si>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</si>
  <si>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</si>
  <si>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</si>
  <si>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</si>
  <si>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</si>
  <si>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</si>
  <si>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</si>
  <si>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</si>
  <si>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</si>
  <si>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</si>
  <si>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</si>
  <si>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</si>
  <si>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</si>
  <si>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</si>
  <si>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</si>
  <si>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</si>
  <si>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</si>
  <si>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</si>
  <si>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</si>
  <si>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</si>
  <si>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</si>
  <si>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</si>
  <si>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</si>
  <si>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</si>
  <si>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</si>
  <si>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</si>
  <si>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</si>
  <si>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</si>
  <si>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</si>
  <si>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</si>
  <si>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</si>
  <si>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</si>
  <si>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</si>
  <si>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</si>
  <si>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</si>
  <si>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</si>
  <si>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</si>
  <si>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</si>
  <si>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</si>
  <si>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</si>
  <si>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</si>
  <si>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</si>
  <si>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</si>
  <si>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</si>
  <si>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</si>
  <si>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</si>
  <si>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</si>
  <si>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</si>
  <si>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</si>
  <si>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</si>
  <si>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</si>
  <si>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</si>
  <si>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</si>
  <si>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</si>
  <si>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</si>
  <si>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</si>
  <si>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</si>
  <si>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</si>
  <si>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</si>
  <si>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</si>
  <si>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</si>
  <si>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</si>
  <si>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</si>
  <si>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</si>
  <si>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</si>
  <si>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</si>
  <si>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</si>
  <si>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</si>
  <si>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</si>
  <si>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</si>
  <si>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</si>
  <si>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</si>
  <si>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</si>
  <si>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</si>
  <si>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</si>
  <si>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</si>
  <si>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</si>
  <si>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</si>
  <si>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</si>
  <si>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</si>
  <si>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</si>
  <si>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</si>
  <si>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</si>
  <si>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</si>
  <si>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</si>
  <si>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</si>
  <si>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</si>
  <si>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</si>
  <si>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</si>
  <si>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</si>
  <si>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</si>
  <si>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</si>
  <si>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</si>
  <si>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</si>
  <si>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</si>
  <si>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</si>
  <si>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</si>
  <si>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</si>
  <si>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</si>
  <si>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</si>
  <si>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</si>
  <si>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</si>
  <si>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</si>
  <si>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</si>
  <si>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</si>
  <si>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</si>
  <si>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</si>
  <si>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</si>
  <si>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</si>
  <si>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</si>
  <si>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</si>
  <si>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</si>
  <si>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</si>
  <si>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</si>
  <si>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</si>
  <si>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</si>
  <si>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</si>
  <si>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</si>
  <si>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</si>
  <si>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</si>
  <si>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</si>
  <si>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</si>
  <si>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</si>
  <si>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</si>
  <si>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</si>
  <si>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</si>
  <si>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</si>
  <si>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</si>
  <si>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</si>
  <si>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</si>
  <si>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</si>
  <si>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</si>
  <si>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</si>
  <si>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</si>
  <si>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</si>
  <si>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</si>
  <si>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</si>
  <si>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</si>
  <si>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</si>
  <si>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</si>
  <si>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</si>
  <si>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</si>
  <si>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</si>
  <si>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</si>
  <si>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</si>
  <si>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</si>
  <si>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</si>
  <si>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</si>
  <si>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</si>
  <si>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</si>
  <si>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</si>
  <si>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</si>
  <si>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</si>
  <si>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</si>
  <si>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</si>
  <si>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</si>
  <si>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</si>
  <si>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</si>
  <si>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</si>
  <si>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</si>
  <si>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</si>
  <si>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</si>
  <si>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</si>
  <si>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</si>
  <si>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</si>
  <si>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</si>
  <si>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</si>
  <si>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</si>
  <si>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</si>
  <si>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</si>
  <si>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</si>
  <si>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</si>
  <si>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</si>
  <si>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</si>
  <si>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</si>
  <si>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</si>
  <si>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</si>
  <si>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</si>
  <si>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</si>
  <si>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</si>
  <si>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</si>
  <si>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</si>
  <si>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</si>
  <si>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</si>
  <si>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</si>
  <si>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</si>
  <si>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</si>
  <si>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</si>
  <si>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</si>
  <si>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</si>
  <si>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</si>
  <si>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</si>
  <si>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</si>
  <si>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</si>
  <si>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</si>
  <si>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</si>
  <si>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</si>
  <si>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</si>
  <si>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</si>
  <si>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</si>
  <si>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</si>
  <si>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</si>
  <si>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</si>
  <si>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</si>
  <si>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</si>
  <si>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</si>
  <si>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</si>
  <si>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</si>
  <si>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</si>
  <si>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</si>
  <si>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</si>
  <si>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</si>
  <si>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</si>
  <si>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</si>
  <si>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</si>
  <si>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</si>
  <si>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</si>
  <si>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</si>
  <si>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</si>
  <si>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</si>
  <si>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</si>
  <si>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</si>
  <si>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</si>
  <si>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</si>
  <si>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</si>
  <si>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</si>
  <si>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</si>
  <si>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</si>
  <si>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</si>
  <si>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</si>
  <si>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</si>
  <si>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</si>
  <si>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</si>
  <si>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</si>
  <si>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</si>
  <si>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</si>
  <si>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</si>
  <si>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</si>
  <si>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</si>
  <si>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</si>
  <si>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</si>
  <si>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</si>
  <si>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</si>
  <si>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</si>
  <si>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</si>
  <si>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</si>
  <si>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</si>
  <si>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</si>
  <si>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</si>
  <si>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</si>
  <si>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</si>
  <si>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</si>
  <si>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</si>
  <si>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</si>
  <si>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</si>
  <si>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</si>
  <si>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</si>
  <si>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</si>
  <si>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</si>
  <si>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</si>
  <si>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</si>
  <si>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</si>
  <si>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</si>
  <si>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</si>
  <si>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</si>
  <si>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</si>
  <si>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</si>
  <si>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</si>
  <si>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</si>
  <si>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</si>
  <si>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</si>
  <si>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</si>
  <si>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</si>
  <si>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</si>
  <si>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</si>
  <si>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</si>
  <si>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</si>
  <si>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</si>
  <si>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</si>
  <si>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</si>
  <si>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</si>
  <si>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</si>
  <si>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</si>
  <si>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</si>
  <si>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</si>
  <si>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</si>
  <si>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</si>
  <si>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</si>
  <si>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配合業務實際進度辦理。</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</si>
  <si>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</si>
  <si>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</si>
  <si>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</si>
  <si>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</si>
  <si>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</si>
  <si>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</si>
  <si>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</si>
  <si>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</si>
  <si>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</si>
  <si>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</si>
  <si>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</si>
  <si>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</si>
  <si>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</si>
  <si>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</si>
  <si>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</si>
  <si>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</si>
  <si>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</si>
  <si>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</si>
  <si>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</si>
  <si>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</si>
  <si>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</si>
  <si>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</si>
  <si>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</si>
  <si>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</si>
  <si>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</si>
  <si>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</si>
  <si>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</si>
  <si>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</si>
  <si>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</si>
  <si>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</si>
  <si>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</si>
  <si>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</si>
  <si>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</si>
  <si>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</si>
  <si>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r>
      <t>備註：信託代理與保證資產</t>
    </r>
    <r>
      <rPr>
        <sz val="14"/>
        <rFont val="Times New Roman"/>
        <family val="1"/>
      </rPr>
      <t>(</t>
    </r>
    <r>
      <rPr>
        <sz val="14"/>
        <rFont val="標楷體"/>
        <family val="4"/>
        <charset val="136"/>
      </rPr>
      <t>負債</t>
    </r>
    <r>
      <rPr>
        <sz val="14"/>
        <rFont val="Times New Roman"/>
        <family val="1"/>
      </rPr>
      <t>)943,000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</si>
  <si>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</si>
  <si>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</si>
  <si>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</si>
  <si>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</si>
  <si>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</si>
  <si>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</si>
  <si>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</si>
  <si>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</si>
  <si>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因應試務需要購置國家考場8樓禮堂口試用無線麥克風。</t>
    <phoneticPr fontId="2" type="noConversion"/>
  </si>
  <si>
    <t>因應試務需要購置國家考場8樓禮堂出入口全功能門禁主機。</t>
    <phoneticPr fontId="2" type="noConversion"/>
  </si>
  <si>
    <t>中華民國  106 年 3 月 份</t>
    <phoneticPr fontId="16" type="noConversion"/>
  </si>
  <si>
    <t>中華民國 106年 3 月 份</t>
    <phoneticPr fontId="2" type="noConversion"/>
  </si>
  <si>
    <r>
      <t>中華民國</t>
    </r>
    <r>
      <rPr>
        <sz val="12"/>
        <rFont val="Times New Roman"/>
        <family val="1"/>
      </rPr>
      <t>106</t>
    </r>
    <r>
      <rPr>
        <sz val="12"/>
        <rFont val="標楷體"/>
        <family val="4"/>
        <charset val="136"/>
      </rPr>
      <t>年</t>
    </r>
    <r>
      <rPr>
        <sz val="12"/>
        <rFont val="Times New Roman"/>
        <family val="1"/>
      </rPr>
      <t>3</t>
    </r>
    <r>
      <rPr>
        <sz val="12"/>
        <rFont val="標楷體"/>
        <family val="4"/>
        <charset val="136"/>
      </rPr>
      <t>月份</t>
    </r>
    <phoneticPr fontId="8" type="noConversion"/>
  </si>
  <si>
    <r>
      <t>中華民國</t>
    </r>
    <r>
      <rPr>
        <sz val="18"/>
        <rFont val="Times New Roman"/>
        <family val="1"/>
      </rPr>
      <t>106</t>
    </r>
    <r>
      <rPr>
        <sz val="18"/>
        <rFont val="標楷體"/>
        <family val="4"/>
        <charset val="136"/>
      </rPr>
      <t>年度</t>
    </r>
    <r>
      <rPr>
        <sz val="18"/>
        <rFont val="Times New Roman"/>
        <family val="1"/>
      </rPr>
      <t>3</t>
    </r>
    <r>
      <rPr>
        <sz val="18"/>
        <rFont val="標楷體"/>
        <family val="4"/>
        <charset val="136"/>
      </rPr>
      <t>月份</t>
    </r>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</si>
  <si>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</si>
  <si>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3.「試務成本」：截至本月份累計實際數較累計預算數減少17,164,695元，主要係因考試報名人數減少致成本相對減少所致。</t>
    <phoneticPr fontId="2" type="noConversion"/>
  </si>
  <si>
    <t>4.「業務賸餘」：截至本月份累計實際數較累計預算數減少1,290,883元，主要係因公務人員初等考試報名費低收入戶等減免人數較預期增加致報名費收入減少所致。</t>
    <phoneticPr fontId="2" type="noConversion"/>
  </si>
  <si>
    <t>5.「利息收入」：截至本月份累計實際數較累計預算數減少28,259元，主要係因銀行利率降低，致使利息收入較預期減少。</t>
    <phoneticPr fontId="2" type="noConversion"/>
  </si>
  <si>
    <t>8.「賠（補）償收入」：截至本月份累計實際數較累計預算數增加2,999元，係試區工作人員遺失試務用品之賠償收入。</t>
    <phoneticPr fontId="2" type="noConversion"/>
  </si>
  <si>
    <t>5.「違規罰款收入」：截至本月份累計實際數較累計預算數增加24,629元，係廠商違規罰款收入。</t>
    <phoneticPr fontId="2" type="noConversion"/>
  </si>
  <si>
    <t>6.「雜項收入」：截至本月份累計實際數較累計預算數增加13,752,554元，主要係因以前年度考試臨時人員應付薪工溢估沖轉數等收入較預期增加。</t>
    <phoneticPr fontId="2" type="noConversion"/>
  </si>
  <si>
    <t xml:space="preserve">8.「本期賸餘」：截至本月份累計實際數較累計預算數增加13,108,649元，主要係因以前年度考試臨時人員應付薪工溢估沖轉數等收入較預期增加所致。
  </t>
    <phoneticPr fontId="2" type="noConversion"/>
  </si>
  <si>
    <t>4.「雜項業務成本」：截至本月份累計實際數較累計預算數增加8,990元，主要係因辦理各項考試應考人申請複查成績等成本較預期增加。</t>
    <phoneticPr fontId="2" type="noConversion"/>
  </si>
  <si>
    <t>7.「雜項費用」：截至本月份累計實際數較累計預算數減少7,480元，主要係因支付以前年度應考人退費款等費用較預期減少。</t>
    <phoneticPr fontId="2" type="noConversion"/>
  </si>
  <si>
    <t>2.「雜項業務收入」：截至本月份累計實際數較累計預算數減少103,100元，主要係因各項考試應考人申請複查成績之收入較預期減少。</t>
    <phoneticPr fontId="2" type="noConversion"/>
  </si>
  <si>
    <t xml:space="preserve">1.「報名費收入」：截至本月份累計實際數較累計預算數減少17,721,800元，主要係因106年專門職業及技術人員普通考試導遊人員、領隊人員考試等考試報名人數較預算減少
   15,642人所致。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</si>
</sst>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horizontal="left"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wrapText="1"/>
    </xf>
    <xf numFmtId="0" fontId="0" fillId="0" borderId="0" xfId="0" applyFont="1" applyAlignment="1">
      <alignment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3" fontId="8" fillId="0" borderId="0" xfId="1"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38" fontId="5" fillId="0" borderId="0" xfId="9" applyNumberFormat="1" applyFont="1" applyFill="1" applyBorder="1" applyAlignment="1">
      <alignment horizontal="left"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5" fillId="0" borderId="4"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2&#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內部用)"/>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58749800</v>
          </cell>
          <cell r="H7">
            <v>62300000</v>
          </cell>
        </row>
        <row r="10">
          <cell r="G10">
            <v>79800</v>
          </cell>
          <cell r="H10">
            <v>182000</v>
          </cell>
        </row>
        <row r="17">
          <cell r="G17">
            <v>642054</v>
          </cell>
          <cell r="H17">
            <v>940000</v>
          </cell>
        </row>
        <row r="18">
          <cell r="G18">
            <v>21312</v>
          </cell>
          <cell r="H18">
            <v>0</v>
          </cell>
        </row>
        <row r="19">
          <cell r="G19">
            <v>0</v>
          </cell>
          <cell r="H19">
            <v>0</v>
          </cell>
        </row>
        <row r="21">
          <cell r="G21">
            <v>95838</v>
          </cell>
          <cell r="H21">
            <v>1138000</v>
          </cell>
        </row>
        <row r="22">
          <cell r="G22">
            <v>23978</v>
          </cell>
          <cell r="H22">
            <v>11000</v>
          </cell>
        </row>
        <row r="23">
          <cell r="G23">
            <v>32626</v>
          </cell>
          <cell r="H23">
            <v>13000</v>
          </cell>
        </row>
        <row r="25">
          <cell r="G25">
            <v>399336</v>
          </cell>
          <cell r="H25">
            <v>459000</v>
          </cell>
        </row>
        <row r="26">
          <cell r="G26">
            <v>22258</v>
          </cell>
          <cell r="H26">
            <v>30000</v>
          </cell>
        </row>
        <row r="27">
          <cell r="G27">
            <v>0</v>
          </cell>
          <cell r="H27">
            <v>5000</v>
          </cell>
        </row>
        <row r="29">
          <cell r="G29">
            <v>82401</v>
          </cell>
          <cell r="H29">
            <v>573000</v>
          </cell>
        </row>
        <row r="30">
          <cell r="G30">
            <v>9338</v>
          </cell>
          <cell r="H30">
            <v>107000</v>
          </cell>
        </row>
        <row r="31">
          <cell r="G31">
            <v>0</v>
          </cell>
          <cell r="H31">
            <v>150000</v>
          </cell>
        </row>
        <row r="33">
          <cell r="G33">
            <v>0</v>
          </cell>
          <cell r="H33">
            <v>0</v>
          </cell>
        </row>
        <row r="34">
          <cell r="G34">
            <v>0</v>
          </cell>
          <cell r="H34">
            <v>192000</v>
          </cell>
        </row>
        <row r="35">
          <cell r="G35">
            <v>34860</v>
          </cell>
          <cell r="H35">
            <v>441000</v>
          </cell>
        </row>
        <row r="36">
          <cell r="G36">
            <v>0</v>
          </cell>
          <cell r="H36">
            <v>23000</v>
          </cell>
        </row>
        <row r="37">
          <cell r="G37">
            <v>500</v>
          </cell>
          <cell r="H37">
            <v>70000</v>
          </cell>
        </row>
        <row r="39">
          <cell r="G39">
            <v>0</v>
          </cell>
          <cell r="H39">
            <v>0</v>
          </cell>
        </row>
        <row r="40">
          <cell r="G40">
            <v>0</v>
          </cell>
          <cell r="H40">
            <v>0</v>
          </cell>
        </row>
        <row r="41">
          <cell r="G41">
            <v>0</v>
          </cell>
          <cell r="H41">
            <v>0</v>
          </cell>
        </row>
        <row r="42">
          <cell r="G42">
            <v>0</v>
          </cell>
          <cell r="H42">
            <v>0</v>
          </cell>
        </row>
        <row r="44">
          <cell r="G44">
            <v>17778</v>
          </cell>
          <cell r="H44">
            <v>681000</v>
          </cell>
        </row>
        <row r="45">
          <cell r="G45">
            <v>367220</v>
          </cell>
          <cell r="H45">
            <v>1426000</v>
          </cell>
        </row>
        <row r="46">
          <cell r="G46">
            <v>101931</v>
          </cell>
          <cell r="H46">
            <v>1497000</v>
          </cell>
        </row>
        <row r="47">
          <cell r="G47">
            <v>2956894</v>
          </cell>
          <cell r="H47">
            <v>2952000</v>
          </cell>
        </row>
        <row r="49">
          <cell r="G49">
            <v>0</v>
          </cell>
          <cell r="H49">
            <v>0</v>
          </cell>
        </row>
        <row r="50">
          <cell r="G50">
            <v>0</v>
          </cell>
          <cell r="H50">
            <v>0</v>
          </cell>
        </row>
        <row r="51">
          <cell r="G51">
            <v>0</v>
          </cell>
          <cell r="H51">
            <v>0</v>
          </cell>
        </row>
        <row r="52">
          <cell r="G52">
            <v>171363</v>
          </cell>
          <cell r="H52">
            <v>60000</v>
          </cell>
        </row>
        <row r="53">
          <cell r="G53">
            <v>192000</v>
          </cell>
          <cell r="H53">
            <v>125000</v>
          </cell>
        </row>
        <row r="54">
          <cell r="G54">
            <v>11340</v>
          </cell>
          <cell r="H54">
            <v>0</v>
          </cell>
        </row>
        <row r="55">
          <cell r="G55">
            <v>28383041</v>
          </cell>
          <cell r="H55">
            <v>19863000</v>
          </cell>
        </row>
        <row r="56">
          <cell r="G56">
            <v>0</v>
          </cell>
          <cell r="H56">
            <v>0</v>
          </cell>
        </row>
        <row r="57">
          <cell r="G57">
            <v>0</v>
          </cell>
          <cell r="H57">
            <v>0</v>
          </cell>
        </row>
        <row r="59">
          <cell r="G59">
            <v>0</v>
          </cell>
          <cell r="H59">
            <v>75000</v>
          </cell>
        </row>
        <row r="62">
          <cell r="G62">
            <v>9000</v>
          </cell>
          <cell r="H62">
            <v>24000</v>
          </cell>
        </row>
        <row r="63">
          <cell r="G63">
            <v>41390</v>
          </cell>
          <cell r="H63">
            <v>39000</v>
          </cell>
        </row>
        <row r="65">
          <cell r="G65">
            <v>544042</v>
          </cell>
          <cell r="H65">
            <v>613000</v>
          </cell>
        </row>
        <row r="66">
          <cell r="G66">
            <v>101250</v>
          </cell>
          <cell r="H66">
            <v>138000</v>
          </cell>
        </row>
        <row r="67">
          <cell r="G67">
            <v>298997</v>
          </cell>
          <cell r="H67">
            <v>2240000</v>
          </cell>
        </row>
        <row r="68">
          <cell r="G68">
            <v>0</v>
          </cell>
          <cell r="H68">
            <v>0</v>
          </cell>
        </row>
        <row r="69">
          <cell r="G69">
            <v>113125</v>
          </cell>
          <cell r="H69">
            <v>122000</v>
          </cell>
        </row>
        <row r="72">
          <cell r="G72">
            <v>0</v>
          </cell>
          <cell r="H72">
            <v>0</v>
          </cell>
        </row>
        <row r="74">
          <cell r="G74">
            <v>71100</v>
          </cell>
          <cell r="H74">
            <v>168000</v>
          </cell>
        </row>
        <row r="76">
          <cell r="G76">
            <v>10000</v>
          </cell>
          <cell r="H76">
            <v>3234000</v>
          </cell>
        </row>
        <row r="77">
          <cell r="G77">
            <v>0</v>
          </cell>
          <cell r="H77">
            <v>145000</v>
          </cell>
        </row>
        <row r="79">
          <cell r="G79">
            <v>199325</v>
          </cell>
          <cell r="H79">
            <v>630000</v>
          </cell>
        </row>
        <row r="81">
          <cell r="G81">
            <v>0</v>
          </cell>
          <cell r="H81">
            <v>0</v>
          </cell>
        </row>
        <row r="84">
          <cell r="G84">
            <v>2528835</v>
          </cell>
          <cell r="H84">
            <v>2842000</v>
          </cell>
        </row>
        <row r="86">
          <cell r="G86">
            <v>98945</v>
          </cell>
          <cell r="H86">
            <v>177000</v>
          </cell>
        </row>
        <row r="88">
          <cell r="G88">
            <v>197629</v>
          </cell>
          <cell r="H88">
            <v>381000</v>
          </cell>
        </row>
        <row r="90">
          <cell r="G90">
            <v>2891592</v>
          </cell>
          <cell r="H90">
            <v>3540000</v>
          </cell>
        </row>
        <row r="91">
          <cell r="G91">
            <v>994</v>
          </cell>
          <cell r="H91">
            <v>0</v>
          </cell>
        </row>
        <row r="94">
          <cell r="G94">
            <v>0</v>
          </cell>
          <cell r="H94">
            <v>0</v>
          </cell>
        </row>
        <row r="96">
          <cell r="G96">
            <v>0</v>
          </cell>
          <cell r="H96">
            <v>0</v>
          </cell>
        </row>
        <row r="97">
          <cell r="G97">
            <v>0</v>
          </cell>
          <cell r="H97">
            <v>0</v>
          </cell>
        </row>
        <row r="100">
          <cell r="G100">
            <v>0</v>
          </cell>
          <cell r="H100">
            <v>0</v>
          </cell>
        </row>
        <row r="103">
          <cell r="G103">
            <v>0</v>
          </cell>
          <cell r="H103">
            <v>0</v>
          </cell>
        </row>
        <row r="108">
          <cell r="G108">
            <v>0</v>
          </cell>
          <cell r="H108">
            <v>0</v>
          </cell>
        </row>
        <row r="109">
          <cell r="G109">
            <v>0</v>
          </cell>
          <cell r="H109">
            <v>0</v>
          </cell>
        </row>
        <row r="110">
          <cell r="G110">
            <v>0</v>
          </cell>
          <cell r="H110">
            <v>0</v>
          </cell>
        </row>
        <row r="112">
          <cell r="G112">
            <v>8990</v>
          </cell>
          <cell r="H112">
            <v>0</v>
          </cell>
        </row>
        <row r="113">
          <cell r="G113">
            <v>0</v>
          </cell>
          <cell r="H113">
            <v>0</v>
          </cell>
        </row>
        <row r="114">
          <cell r="G114">
            <v>0</v>
          </cell>
          <cell r="H114">
            <v>0</v>
          </cell>
        </row>
        <row r="116">
          <cell r="G116">
            <v>0</v>
          </cell>
          <cell r="H116">
            <v>0</v>
          </cell>
        </row>
        <row r="117">
          <cell r="G117">
            <v>0</v>
          </cell>
          <cell r="H117">
            <v>0</v>
          </cell>
        </row>
        <row r="119">
          <cell r="G119">
            <v>0</v>
          </cell>
          <cell r="H119">
            <v>0</v>
          </cell>
        </row>
        <row r="121">
          <cell r="G121">
            <v>0</v>
          </cell>
          <cell r="H121">
            <v>0</v>
          </cell>
        </row>
        <row r="122">
          <cell r="G122">
            <v>0</v>
          </cell>
          <cell r="H122">
            <v>0</v>
          </cell>
        </row>
        <row r="123">
          <cell r="G123">
            <v>0</v>
          </cell>
          <cell r="H123">
            <v>0</v>
          </cell>
        </row>
        <row r="125">
          <cell r="G125">
            <v>0</v>
          </cell>
          <cell r="H125">
            <v>0</v>
          </cell>
        </row>
        <row r="126">
          <cell r="G126">
            <v>0</v>
          </cell>
          <cell r="H126">
            <v>0</v>
          </cell>
        </row>
        <row r="128">
          <cell r="G128">
            <v>0</v>
          </cell>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G143">
            <v>0</v>
          </cell>
          <cell r="H143">
            <v>0</v>
          </cell>
        </row>
        <row r="146">
          <cell r="G146">
            <v>0</v>
          </cell>
          <cell r="H146">
            <v>0</v>
          </cell>
        </row>
        <row r="148">
          <cell r="G148">
            <v>0</v>
          </cell>
          <cell r="H148">
            <v>0</v>
          </cell>
        </row>
        <row r="150">
          <cell r="G150">
            <v>0</v>
          </cell>
          <cell r="H150">
            <v>0</v>
          </cell>
        </row>
        <row r="153">
          <cell r="G153">
            <v>0</v>
          </cell>
          <cell r="H153">
            <v>0</v>
          </cell>
        </row>
        <row r="157">
          <cell r="G157">
            <v>257461</v>
          </cell>
          <cell r="H157">
            <v>250000</v>
          </cell>
        </row>
        <row r="159">
          <cell r="G159">
            <v>0</v>
          </cell>
          <cell r="H159">
            <v>0</v>
          </cell>
        </row>
        <row r="161">
          <cell r="G161">
            <v>24629</v>
          </cell>
          <cell r="H161">
            <v>0</v>
          </cell>
        </row>
        <row r="162">
          <cell r="G162">
            <v>676842</v>
          </cell>
          <cell r="H162">
            <v>755000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row r="202">
          <cell r="G202">
            <v>3520</v>
          </cell>
          <cell r="H202">
            <v>10000</v>
          </cell>
        </row>
      </sheetData>
      <sheetData sheetId="4"/>
      <sheetData sheetId="5">
        <row r="4">
          <cell r="D4">
            <v>49080</v>
          </cell>
          <cell r="E4">
            <v>50500</v>
          </cell>
        </row>
      </sheetData>
      <sheetData sheetId="6"/>
      <sheetData sheetId="7"/>
      <sheetData sheetId="8"/>
      <sheetData sheetId="9"/>
      <sheetData sheetId="1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10" zoomScaleNormal="50" workbookViewId="0">
      <selection activeCell="A17" sqref="A17"/>
    </sheetView>
  </sheetViews>
  <sheetFormatPr defaultColWidth="9" defaultRowHeight="16.2"/>
  <cols>
    <col min="1" max="16384" width="9" style="2"/>
  </cols>
  <sheetData>
    <row r="1" spans="1:18" s="42" customFormat="1" ht="83.4">
      <c r="A1" s="194" t="s">
        <v>88</v>
      </c>
      <c r="B1" s="194"/>
      <c r="C1" s="194"/>
      <c r="D1" s="194"/>
      <c r="E1" s="194"/>
      <c r="F1" s="194"/>
      <c r="G1" s="194"/>
      <c r="H1" s="194"/>
      <c r="I1" s="194"/>
      <c r="J1" s="194"/>
      <c r="K1" s="194"/>
      <c r="L1" s="194"/>
      <c r="M1" s="194"/>
      <c r="N1" s="194"/>
      <c r="O1" s="194"/>
      <c r="P1" s="194"/>
      <c r="Q1" s="194"/>
      <c r="R1" s="194"/>
    </row>
    <row r="2" spans="1:18" s="42" customFormat="1" ht="40.5" customHeight="1">
      <c r="A2" s="44"/>
      <c r="B2" s="44"/>
      <c r="C2" s="44"/>
      <c r="D2" s="44"/>
      <c r="E2" s="44"/>
      <c r="F2" s="44"/>
      <c r="G2" s="44"/>
      <c r="H2" s="44"/>
      <c r="I2" s="44"/>
      <c r="J2" s="44"/>
      <c r="K2" s="44"/>
      <c r="L2" s="44"/>
      <c r="M2" s="44"/>
      <c r="N2" s="44"/>
      <c r="O2" s="44"/>
      <c r="P2" s="44"/>
      <c r="Q2" s="44"/>
      <c r="R2" s="44"/>
    </row>
    <row r="3" spans="1:18" ht="70.2">
      <c r="A3" s="195" t="s">
        <v>89</v>
      </c>
      <c r="B3" s="195"/>
      <c r="C3" s="195"/>
      <c r="D3" s="195"/>
      <c r="E3" s="195"/>
      <c r="F3" s="195"/>
      <c r="G3" s="195"/>
      <c r="H3" s="195"/>
      <c r="I3" s="195"/>
      <c r="J3" s="195"/>
      <c r="K3" s="195"/>
      <c r="L3" s="195"/>
      <c r="M3" s="195"/>
      <c r="N3" s="195"/>
      <c r="O3" s="195"/>
      <c r="P3" s="195"/>
      <c r="Q3" s="195"/>
      <c r="R3" s="195"/>
    </row>
    <row r="8" spans="1:18" ht="70.2">
      <c r="A8" s="195" t="s">
        <v>90</v>
      </c>
      <c r="B8" s="195"/>
      <c r="C8" s="195"/>
      <c r="D8" s="195"/>
      <c r="E8" s="195"/>
      <c r="F8" s="195"/>
      <c r="G8" s="195"/>
      <c r="H8" s="195"/>
      <c r="I8" s="195"/>
      <c r="J8" s="195"/>
      <c r="K8" s="195"/>
      <c r="L8" s="195"/>
      <c r="M8" s="195"/>
      <c r="N8" s="195"/>
      <c r="O8" s="195"/>
      <c r="P8" s="195"/>
      <c r="Q8" s="195"/>
      <c r="R8" s="195"/>
    </row>
    <row r="16" spans="1:18" ht="39">
      <c r="A16" s="196" t="s">
        <v>461</v>
      </c>
      <c r="B16" s="196"/>
      <c r="C16" s="196"/>
      <c r="D16" s="196"/>
      <c r="E16" s="196"/>
      <c r="F16" s="196"/>
      <c r="G16" s="196"/>
      <c r="H16" s="196"/>
      <c r="I16" s="196"/>
      <c r="J16" s="196"/>
      <c r="K16" s="196"/>
      <c r="L16" s="196"/>
      <c r="M16" s="196"/>
      <c r="N16" s="196"/>
      <c r="O16" s="196"/>
      <c r="P16" s="196"/>
      <c r="Q16" s="196"/>
      <c r="R16" s="196"/>
    </row>
    <row r="21" spans="1:17" ht="39">
      <c r="B21" s="196" t="s">
        <v>91</v>
      </c>
      <c r="C21" s="196"/>
      <c r="D21" s="196"/>
      <c r="E21" s="196"/>
      <c r="F21" s="30"/>
      <c r="G21" s="30"/>
      <c r="K21" s="196"/>
      <c r="L21" s="196"/>
      <c r="M21" s="196"/>
      <c r="N21" s="196" t="s">
        <v>92</v>
      </c>
      <c r="O21" s="196"/>
      <c r="P21" s="196"/>
    </row>
    <row r="22" spans="1:17" ht="22.2">
      <c r="A22" s="2" t="s">
        <v>93</v>
      </c>
      <c r="H22" s="193"/>
      <c r="I22" s="193"/>
      <c r="J22" s="193"/>
      <c r="K22" s="193"/>
      <c r="L22" s="193"/>
      <c r="M22" s="193"/>
      <c r="N22" s="193"/>
      <c r="O22" s="193"/>
      <c r="P22" s="193"/>
      <c r="Q22" s="193"/>
    </row>
    <row r="23" spans="1:17" ht="22.2">
      <c r="F23" s="193"/>
      <c r="G23" s="193"/>
      <c r="H23" s="193"/>
      <c r="I23" s="193"/>
      <c r="J23" s="193"/>
    </row>
    <row r="225" spans="1:1" ht="409.6">
      <c r="A225" s="155" t="s">
        <v>430</v>
      </c>
    </row>
    <row r="227" spans="1:1" ht="409.6">
      <c r="A227" s="155" t="s">
        <v>431</v>
      </c>
    </row>
    <row r="228" spans="1:1" ht="409.6">
      <c r="A228" s="155" t="s">
        <v>432</v>
      </c>
    </row>
    <row r="230" spans="1:1" ht="19.8">
      <c r="A230" s="159" t="s">
        <v>428</v>
      </c>
    </row>
    <row r="231" spans="1:1" ht="19.8">
      <c r="A231" s="159" t="s">
        <v>429</v>
      </c>
    </row>
    <row r="232" spans="1:1" ht="19.8">
      <c r="A232" s="159" t="s">
        <v>433</v>
      </c>
    </row>
    <row r="233" spans="1:1" ht="409.6">
      <c r="A233" s="155" t="s">
        <v>434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D12" sqref="D12"/>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2" t="s">
        <v>1</v>
      </c>
      <c r="B1" s="283"/>
      <c r="C1" s="283"/>
      <c r="D1" s="283"/>
    </row>
    <row r="2" spans="1:6" ht="28.2">
      <c r="A2" s="282" t="s">
        <v>2</v>
      </c>
      <c r="B2" s="283"/>
      <c r="C2" s="283"/>
      <c r="D2" s="283"/>
    </row>
    <row r="3" spans="1:6" ht="30" customHeight="1">
      <c r="A3" s="284" t="s">
        <v>464</v>
      </c>
      <c r="B3" s="285"/>
      <c r="C3" s="285"/>
      <c r="D3" s="285"/>
    </row>
    <row r="4" spans="1:6" ht="30" customHeight="1">
      <c r="D4" s="69" t="s">
        <v>0</v>
      </c>
    </row>
    <row r="5" spans="1:6" ht="30" customHeight="1">
      <c r="A5" s="278" t="s">
        <v>3</v>
      </c>
      <c r="B5" s="280" t="s">
        <v>416</v>
      </c>
      <c r="C5" s="276" t="s">
        <v>4</v>
      </c>
      <c r="D5" s="277"/>
    </row>
    <row r="6" spans="1:6" ht="30" customHeight="1">
      <c r="A6" s="279"/>
      <c r="B6" s="281"/>
      <c r="C6" s="3" t="s">
        <v>5</v>
      </c>
      <c r="D6" s="4" t="s">
        <v>6</v>
      </c>
    </row>
    <row r="7" spans="1:6" ht="30" customHeight="1">
      <c r="A7" s="5" t="s">
        <v>7</v>
      </c>
      <c r="B7" s="105">
        <f>SUM(B8:B9)</f>
        <v>1500</v>
      </c>
      <c r="C7" s="105">
        <f>SUM(C8:C9)</f>
        <v>236</v>
      </c>
      <c r="D7" s="105">
        <f>SUM(D8:D9)</f>
        <v>285</v>
      </c>
    </row>
    <row r="8" spans="1:6" s="68" customFormat="1" ht="30" customHeight="1">
      <c r="A8" s="110" t="s">
        <v>190</v>
      </c>
      <c r="B8" s="108">
        <f>ROUND(收支餘絀!B30/1000,0)</f>
        <v>1200</v>
      </c>
      <c r="C8" s="108">
        <f>ROUND(用途別!D27/1000,0)</f>
        <v>236</v>
      </c>
      <c r="D8" s="108">
        <f>ROUND(收支餘絀!H30/1000,0)</f>
        <v>210</v>
      </c>
      <c r="E8" s="67"/>
      <c r="F8" s="67"/>
    </row>
    <row r="9" spans="1:6" s="68" customFormat="1" ht="30" customHeight="1">
      <c r="A9" s="110" t="s">
        <v>191</v>
      </c>
      <c r="B9" s="108">
        <f>ROUND(收支餘絀!B58/1000,0)</f>
        <v>300</v>
      </c>
      <c r="C9" s="108">
        <f>ROUND(用途別!D55/1000,0)</f>
        <v>0</v>
      </c>
      <c r="D9" s="108">
        <f>ROUND(收支餘絀!H58/1000,0)</f>
        <v>75</v>
      </c>
      <c r="E9" s="67"/>
    </row>
    <row r="10" spans="1:6" s="68" customFormat="1" ht="30" customHeight="1">
      <c r="A10" s="109"/>
      <c r="B10" s="106"/>
      <c r="C10" s="108"/>
      <c r="D10" s="108"/>
      <c r="E10" s="67"/>
    </row>
    <row r="11" spans="1:6" s="68" customFormat="1" ht="26.25" customHeight="1">
      <c r="A11" s="110" t="s">
        <v>8</v>
      </c>
      <c r="B11" s="108">
        <f>SUM(B12:B16)</f>
        <v>65654</v>
      </c>
      <c r="C11" s="108">
        <f>SUM(C12:C16)</f>
        <v>5309</v>
      </c>
      <c r="D11" s="108">
        <f>SUM(D12:D16)</f>
        <v>6936</v>
      </c>
      <c r="E11" s="67"/>
    </row>
    <row r="12" spans="1:6" s="68" customFormat="1" ht="26.25" customHeight="1">
      <c r="A12" s="110" t="s">
        <v>9</v>
      </c>
      <c r="B12" s="108">
        <f>ROUND(收支餘絀!B46/1000,0)</f>
        <v>62793</v>
      </c>
      <c r="C12" s="108">
        <f>ROUND((用途別!D43+用途別!D127)/1000,0)</f>
        <v>5098</v>
      </c>
      <c r="D12" s="108">
        <f>ROUND(收支餘絀!H46/1000,0)</f>
        <v>6730</v>
      </c>
      <c r="E12" s="67"/>
      <c r="F12" s="67"/>
    </row>
    <row r="13" spans="1:6" s="68" customFormat="1" ht="26.25" customHeight="1">
      <c r="A13" s="110" t="s">
        <v>10</v>
      </c>
      <c r="B13" s="108">
        <f>ROUND(收支餘絀!B48/1000,0)</f>
        <v>52</v>
      </c>
      <c r="C13" s="108">
        <f>ROUND((用途別!D45)/1000,0)</f>
        <v>0</v>
      </c>
      <c r="D13" s="108">
        <f>ROUND(收支餘絀!H48/1000,0)</f>
        <v>0</v>
      </c>
      <c r="E13" s="67"/>
      <c r="F13" s="67"/>
    </row>
    <row r="14" spans="1:6" s="68" customFormat="1" ht="26.25" customHeight="1">
      <c r="A14" s="110" t="s">
        <v>11</v>
      </c>
      <c r="B14" s="108">
        <f>ROUND(收支餘絀!B51/1000,0)</f>
        <v>2809</v>
      </c>
      <c r="C14" s="108">
        <f>ROUND((用途別!D48+用途別!D129)/1000,0)</f>
        <v>211</v>
      </c>
      <c r="D14" s="108">
        <f>(收支餘絀!H51)/1000</f>
        <v>206</v>
      </c>
      <c r="E14" s="67"/>
      <c r="F14" s="67"/>
    </row>
    <row r="15" spans="1:6" s="68" customFormat="1" ht="26.25" customHeight="1">
      <c r="A15" s="110" t="s">
        <v>451</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5" t="s">
        <v>430</v>
      </c>
    </row>
    <row r="227" spans="1:1" ht="118.8">
      <c r="A227" s="155" t="s">
        <v>431</v>
      </c>
    </row>
    <row r="228" spans="1:1" ht="138.6">
      <c r="A228" s="155" t="s">
        <v>432</v>
      </c>
    </row>
    <row r="230" spans="1:1" ht="19.8">
      <c r="A230" s="159" t="s">
        <v>428</v>
      </c>
    </row>
    <row r="231" spans="1:1" ht="19.8">
      <c r="A231" s="159" t="s">
        <v>429</v>
      </c>
    </row>
    <row r="232" spans="1:1" ht="19.8">
      <c r="A232" s="159" t="s">
        <v>433</v>
      </c>
    </row>
    <row r="233" spans="1:1" ht="178.2">
      <c r="A233" s="155" t="s">
        <v>434</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7" t="s">
        <v>173</v>
      </c>
      <c r="B1" s="197"/>
      <c r="C1" s="197"/>
      <c r="D1" s="197"/>
      <c r="E1" s="197"/>
      <c r="F1" s="197"/>
      <c r="G1" s="197"/>
      <c r="H1" s="197"/>
      <c r="I1" s="197"/>
      <c r="J1" s="197"/>
      <c r="K1" s="197"/>
      <c r="L1" s="197"/>
      <c r="M1" s="197"/>
      <c r="N1" s="197"/>
      <c r="O1" s="31"/>
      <c r="P1" s="31"/>
      <c r="Q1" s="31"/>
      <c r="R1" s="31"/>
      <c r="S1" s="31"/>
    </row>
    <row r="2" spans="1:19" ht="36.75" customHeight="1">
      <c r="A2" s="198" t="s">
        <v>180</v>
      </c>
      <c r="B2" s="198"/>
      <c r="C2" s="198"/>
      <c r="D2" s="198"/>
      <c r="E2" s="198"/>
      <c r="F2" s="198"/>
      <c r="G2" s="198"/>
      <c r="H2" s="198"/>
      <c r="I2" s="198"/>
      <c r="J2" s="198"/>
      <c r="K2" s="198"/>
      <c r="L2" s="198"/>
      <c r="M2" s="198"/>
      <c r="N2" s="198"/>
      <c r="O2" s="32"/>
      <c r="P2" s="32"/>
      <c r="Q2" s="32"/>
      <c r="R2" s="32"/>
      <c r="S2" s="32"/>
    </row>
    <row r="3" spans="1:19" s="34" customFormat="1" ht="44.25" customHeight="1">
      <c r="A3" s="199" t="s">
        <v>444</v>
      </c>
      <c r="B3" s="199"/>
      <c r="C3" s="199"/>
      <c r="D3" s="199"/>
      <c r="E3" s="199"/>
      <c r="F3" s="199"/>
      <c r="G3" s="199"/>
      <c r="H3" s="199"/>
      <c r="I3" s="199"/>
      <c r="J3" s="199"/>
      <c r="K3" s="199"/>
      <c r="L3" s="199"/>
      <c r="M3" s="199"/>
      <c r="N3" s="199"/>
      <c r="O3" s="33"/>
      <c r="P3" s="33"/>
      <c r="Q3" s="33"/>
      <c r="R3" s="33"/>
      <c r="S3" s="33"/>
    </row>
    <row r="4" spans="1:19" s="35" customFormat="1" ht="60" customHeight="1">
      <c r="B4" s="38" t="s">
        <v>174</v>
      </c>
      <c r="C4" s="16"/>
      <c r="D4" s="16"/>
      <c r="E4" s="45"/>
      <c r="F4" s="16"/>
      <c r="G4" s="16"/>
      <c r="H4" s="16"/>
      <c r="I4" s="16"/>
      <c r="J4" s="16"/>
      <c r="K4" s="36"/>
      <c r="L4" s="36"/>
      <c r="M4" s="36"/>
      <c r="N4" s="46">
        <v>1</v>
      </c>
      <c r="O4" s="16"/>
      <c r="P4" s="37"/>
    </row>
    <row r="5" spans="1:19" s="35" customFormat="1" ht="60" customHeight="1">
      <c r="B5" s="38" t="s">
        <v>175</v>
      </c>
      <c r="C5" s="16"/>
      <c r="D5" s="16"/>
      <c r="E5" s="45"/>
      <c r="F5" s="16"/>
      <c r="G5" s="16"/>
      <c r="H5" s="16"/>
      <c r="I5" s="16"/>
      <c r="J5" s="16"/>
      <c r="K5" s="36"/>
      <c r="L5" s="36"/>
      <c r="M5" s="36"/>
      <c r="N5" s="46">
        <v>2</v>
      </c>
      <c r="O5" s="16"/>
      <c r="P5" s="37"/>
    </row>
    <row r="6" spans="1:19" s="35" customFormat="1" ht="60" customHeight="1">
      <c r="B6" s="38" t="s">
        <v>176</v>
      </c>
      <c r="C6" s="16"/>
      <c r="E6" s="45"/>
      <c r="N6" s="46">
        <v>3</v>
      </c>
      <c r="O6" s="16"/>
      <c r="P6" s="37"/>
    </row>
    <row r="7" spans="1:19" s="35" customFormat="1" ht="60" customHeight="1">
      <c r="B7" s="38" t="s">
        <v>177</v>
      </c>
      <c r="N7" s="46">
        <v>4</v>
      </c>
      <c r="O7" s="16"/>
      <c r="P7" s="37"/>
    </row>
    <row r="8" spans="1:19" s="35" customFormat="1" ht="60" customHeight="1">
      <c r="B8" s="38" t="s">
        <v>178</v>
      </c>
      <c r="F8" s="45"/>
      <c r="N8" s="46">
        <v>5</v>
      </c>
      <c r="O8" s="16"/>
      <c r="P8" s="37"/>
    </row>
    <row r="9" spans="1:19" s="36" customFormat="1" ht="60" customHeight="1">
      <c r="B9" s="38" t="s">
        <v>179</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topLeftCell="A7"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7" t="s">
        <v>1</v>
      </c>
      <c r="B1" s="197"/>
      <c r="C1" s="197"/>
      <c r="D1" s="197"/>
      <c r="E1" s="197"/>
      <c r="F1" s="197"/>
      <c r="G1" s="197"/>
      <c r="H1" s="197"/>
      <c r="I1" s="197"/>
      <c r="J1" s="197"/>
      <c r="K1" s="197"/>
      <c r="L1" s="197"/>
      <c r="M1" s="197"/>
      <c r="N1" s="197"/>
      <c r="O1" s="180"/>
      <c r="P1" s="180"/>
      <c r="Q1" s="180"/>
      <c r="R1" s="180"/>
      <c r="S1" s="180"/>
    </row>
    <row r="2" spans="1:19" ht="36.75" customHeight="1">
      <c r="A2" s="198" t="s">
        <v>180</v>
      </c>
      <c r="B2" s="198"/>
      <c r="C2" s="198"/>
      <c r="D2" s="198"/>
      <c r="E2" s="198"/>
      <c r="F2" s="198"/>
      <c r="G2" s="198"/>
      <c r="H2" s="198"/>
      <c r="I2" s="198"/>
      <c r="J2" s="198"/>
      <c r="K2" s="198"/>
      <c r="L2" s="198"/>
      <c r="M2" s="198"/>
      <c r="N2" s="198"/>
      <c r="O2" s="181"/>
      <c r="P2" s="181"/>
      <c r="Q2" s="181"/>
      <c r="R2" s="181"/>
      <c r="S2" s="181"/>
    </row>
    <row r="3" spans="1:19" s="34" customFormat="1" ht="44.25" customHeight="1">
      <c r="A3" s="199" t="s">
        <v>462</v>
      </c>
      <c r="B3" s="199"/>
      <c r="C3" s="199"/>
      <c r="D3" s="199"/>
      <c r="E3" s="199"/>
      <c r="F3" s="199"/>
      <c r="G3" s="199"/>
      <c r="H3" s="199"/>
      <c r="I3" s="199"/>
      <c r="J3" s="199"/>
      <c r="K3" s="199"/>
      <c r="L3" s="199"/>
      <c r="M3" s="199"/>
      <c r="N3" s="199"/>
      <c r="O3" s="182"/>
      <c r="P3" s="182"/>
      <c r="Q3" s="182"/>
      <c r="R3" s="182"/>
      <c r="S3" s="182"/>
    </row>
    <row r="4" spans="1:19" s="35" customFormat="1" ht="60" customHeight="1">
      <c r="B4" s="38" t="s">
        <v>44</v>
      </c>
      <c r="C4" s="186"/>
      <c r="D4" s="186"/>
      <c r="E4" s="45"/>
      <c r="F4" s="186"/>
      <c r="G4" s="186"/>
      <c r="H4" s="186"/>
      <c r="I4" s="186"/>
      <c r="J4" s="186"/>
      <c r="K4" s="36"/>
      <c r="L4" s="36"/>
      <c r="M4" s="36"/>
      <c r="N4" s="46">
        <v>1</v>
      </c>
      <c r="O4" s="186"/>
      <c r="P4" s="37"/>
    </row>
    <row r="5" spans="1:19" s="35" customFormat="1" ht="60" customHeight="1">
      <c r="B5" s="38" t="s">
        <v>48</v>
      </c>
      <c r="C5" s="186"/>
      <c r="D5" s="186"/>
      <c r="E5" s="45"/>
      <c r="F5" s="186"/>
      <c r="G5" s="186"/>
      <c r="H5" s="186"/>
      <c r="I5" s="186"/>
      <c r="J5" s="186"/>
      <c r="K5" s="36"/>
      <c r="L5" s="36"/>
      <c r="M5" s="36"/>
      <c r="N5" s="46">
        <v>2</v>
      </c>
      <c r="O5" s="186"/>
      <c r="P5" s="37"/>
    </row>
    <row r="6" spans="1:19" s="35" customFormat="1" ht="60" customHeight="1">
      <c r="B6" s="38" t="s">
        <v>45</v>
      </c>
      <c r="C6" s="186"/>
      <c r="E6" s="45"/>
      <c r="N6" s="46">
        <v>3</v>
      </c>
      <c r="O6" s="186"/>
      <c r="P6" s="37"/>
    </row>
    <row r="7" spans="1:19" s="35" customFormat="1" ht="60" customHeight="1">
      <c r="B7" s="38" t="s">
        <v>46</v>
      </c>
      <c r="N7" s="46">
        <v>4</v>
      </c>
      <c r="O7" s="186"/>
      <c r="P7" s="37"/>
    </row>
    <row r="8" spans="1:19" s="35" customFormat="1" ht="60" customHeight="1">
      <c r="B8" s="38" t="s">
        <v>47</v>
      </c>
      <c r="F8" s="45"/>
      <c r="N8" s="46">
        <v>5</v>
      </c>
      <c r="O8" s="186"/>
      <c r="P8" s="37"/>
    </row>
    <row r="9" spans="1:19" s="36" customFormat="1" ht="60" customHeight="1">
      <c r="B9" s="38" t="s">
        <v>49</v>
      </c>
      <c r="H9" s="45"/>
      <c r="N9" s="46">
        <v>8</v>
      </c>
      <c r="O9" s="186"/>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430</v>
      </c>
    </row>
    <row r="227" spans="1:1" ht="409.6">
      <c r="A227" s="155" t="s">
        <v>431</v>
      </c>
    </row>
    <row r="228" spans="1:1" ht="409.6">
      <c r="A228" s="155" t="s">
        <v>454</v>
      </c>
    </row>
    <row r="230" spans="1:1" ht="19.8">
      <c r="A230" s="159" t="s">
        <v>455</v>
      </c>
    </row>
    <row r="231" spans="1:1" ht="19.8">
      <c r="A231" s="159" t="s">
        <v>456</v>
      </c>
    </row>
    <row r="232" spans="1:1" ht="19.8">
      <c r="A232" s="159" t="s">
        <v>457</v>
      </c>
    </row>
    <row r="233" spans="1:1" ht="409.6">
      <c r="A233" s="155" t="s">
        <v>458</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abSelected="1" view="pageBreakPreview" zoomScale="60" zoomScaleNormal="73" workbookViewId="0">
      <selection activeCell="A161" sqref="A161"/>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3.8867187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95</v>
      </c>
    </row>
    <row r="2" spans="1:74" ht="17.25" customHeight="1">
      <c r="A2" s="211" t="s">
        <v>258</v>
      </c>
      <c r="B2" s="213" t="s">
        <v>426</v>
      </c>
      <c r="C2" s="71" t="s">
        <v>26</v>
      </c>
      <c r="D2" s="71"/>
      <c r="E2" s="115"/>
      <c r="F2" s="116"/>
      <c r="G2" s="71" t="s">
        <v>17</v>
      </c>
      <c r="H2" s="71"/>
      <c r="I2" s="115"/>
      <c r="J2" s="116"/>
    </row>
    <row r="3" spans="1:74" ht="19.5" customHeight="1">
      <c r="A3" s="211"/>
      <c r="B3" s="214"/>
      <c r="C3" s="211" t="s">
        <v>19</v>
      </c>
      <c r="D3" s="210" t="s">
        <v>405</v>
      </c>
      <c r="E3" s="211" t="s">
        <v>259</v>
      </c>
      <c r="F3" s="211"/>
      <c r="G3" s="211" t="s">
        <v>19</v>
      </c>
      <c r="H3" s="210" t="s">
        <v>405</v>
      </c>
      <c r="I3" s="211" t="s">
        <v>260</v>
      </c>
      <c r="J3" s="211"/>
    </row>
    <row r="4" spans="1:74" ht="19.8">
      <c r="A4" s="211"/>
      <c r="B4" s="214"/>
      <c r="C4" s="211"/>
      <c r="D4" s="211"/>
      <c r="E4" s="72" t="s">
        <v>27</v>
      </c>
      <c r="F4" s="73" t="s">
        <v>261</v>
      </c>
      <c r="G4" s="211"/>
      <c r="H4" s="211"/>
      <c r="I4" s="72" t="s">
        <v>27</v>
      </c>
      <c r="J4" s="73" t="s">
        <v>261</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262</v>
      </c>
      <c r="B5" s="119">
        <f>SUM(B6,B8)</f>
        <v>620324000</v>
      </c>
      <c r="C5" s="119">
        <f>SUM(C6,C8)</f>
        <v>37918500</v>
      </c>
      <c r="D5" s="119">
        <f>SUM(D6,D8)</f>
        <v>52091000</v>
      </c>
      <c r="E5" s="120">
        <f>C5-D5</f>
        <v>-14172500</v>
      </c>
      <c r="F5" s="121">
        <f t="shared" ref="F5:F83" si="0">IF(D5=0,0,(E5/D5)*100)</f>
        <v>-27.207195100881147</v>
      </c>
      <c r="G5" s="119">
        <f>SUM(G6,G8)</f>
        <v>96748100</v>
      </c>
      <c r="H5" s="119">
        <f>SUM(H6,H8)</f>
        <v>114573000</v>
      </c>
      <c r="I5" s="120">
        <f t="shared" ref="I5:I67" si="1">G5-H5</f>
        <v>-17824900</v>
      </c>
      <c r="J5" s="122">
        <f t="shared" ref="J5:J67" si="2">IF(H5=0,0,(I5/H5)*100)</f>
        <v>-15.557679383449852</v>
      </c>
    </row>
    <row r="6" spans="1:74" s="51" customFormat="1" ht="23.55" customHeight="1">
      <c r="A6" s="74" t="s">
        <v>263</v>
      </c>
      <c r="B6" s="119">
        <f>SUM(B7)</f>
        <v>619225000</v>
      </c>
      <c r="C6" s="119">
        <f>SUM(C7)</f>
        <v>37828400</v>
      </c>
      <c r="D6" s="119">
        <f>SUM(D7)</f>
        <v>52000000</v>
      </c>
      <c r="E6" s="120">
        <f t="shared" ref="E6:E84" si="3">C6-D6</f>
        <v>-14171600</v>
      </c>
      <c r="F6" s="121">
        <f t="shared" si="0"/>
        <v>-27.253076923076925</v>
      </c>
      <c r="G6" s="119">
        <f>SUM(G7)</f>
        <v>96578200</v>
      </c>
      <c r="H6" s="119">
        <f>SUM(H7)</f>
        <v>114300000</v>
      </c>
      <c r="I6" s="120">
        <f t="shared" si="1"/>
        <v>-17721800</v>
      </c>
      <c r="J6" s="122">
        <f t="shared" si="2"/>
        <v>-15.50463692038495</v>
      </c>
    </row>
    <row r="7" spans="1:74" s="166" customFormat="1" ht="23.55" customHeight="1">
      <c r="A7" s="170" t="s">
        <v>417</v>
      </c>
      <c r="B7" s="171">
        <v>619225000</v>
      </c>
      <c r="C7" s="171">
        <v>37828400</v>
      </c>
      <c r="D7" s="171">
        <v>52000000</v>
      </c>
      <c r="E7" s="178">
        <f t="shared" si="3"/>
        <v>-14171600</v>
      </c>
      <c r="F7" s="172">
        <f t="shared" si="0"/>
        <v>-27.253076923076925</v>
      </c>
      <c r="G7" s="171">
        <f>C7+[2]收支餘絀!$G7</f>
        <v>96578200</v>
      </c>
      <c r="H7" s="171">
        <f>D7+[2]收支餘絀!$H7</f>
        <v>114300000</v>
      </c>
      <c r="I7" s="178">
        <f t="shared" si="1"/>
        <v>-17721800</v>
      </c>
      <c r="J7" s="173">
        <f t="shared" si="2"/>
        <v>-15.50463692038495</v>
      </c>
    </row>
    <row r="8" spans="1:74" s="51" customFormat="1" ht="23.55" customHeight="1">
      <c r="A8" s="74" t="s">
        <v>411</v>
      </c>
      <c r="B8" s="119">
        <f>SUM(B9:B10)</f>
        <v>1099000</v>
      </c>
      <c r="C8" s="119">
        <f t="shared" ref="C8:D8" si="4">SUM(C9:C10)</f>
        <v>90100</v>
      </c>
      <c r="D8" s="119">
        <f t="shared" si="4"/>
        <v>91000</v>
      </c>
      <c r="E8" s="120">
        <f t="shared" si="3"/>
        <v>-900</v>
      </c>
      <c r="F8" s="121">
        <f t="shared" si="0"/>
        <v>-0.98901098901098894</v>
      </c>
      <c r="G8" s="119">
        <f>SUM(G9:G10)</f>
        <v>169900</v>
      </c>
      <c r="H8" s="119">
        <f>SUM(H9:H10)</f>
        <v>273000</v>
      </c>
      <c r="I8" s="120">
        <f t="shared" si="1"/>
        <v>-103100</v>
      </c>
      <c r="J8" s="122">
        <f t="shared" si="2"/>
        <v>-37.765567765567766</v>
      </c>
    </row>
    <row r="9" spans="1:74" s="125" customFormat="1" ht="23.55" hidden="1" customHeight="1">
      <c r="A9" s="123" t="s">
        <v>435</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425</v>
      </c>
      <c r="B10" s="171">
        <v>1099000</v>
      </c>
      <c r="C10" s="171">
        <v>90100</v>
      </c>
      <c r="D10" s="171">
        <v>91000</v>
      </c>
      <c r="E10" s="178">
        <f t="shared" si="3"/>
        <v>-900</v>
      </c>
      <c r="F10" s="172">
        <f t="shared" si="0"/>
        <v>-0.98901098901098894</v>
      </c>
      <c r="G10" s="171">
        <f>C10+[2]收支餘絀!$G10</f>
        <v>169900</v>
      </c>
      <c r="H10" s="171">
        <f>D10+[2]收支餘絀!$H10</f>
        <v>273000</v>
      </c>
      <c r="I10" s="178">
        <f t="shared" si="1"/>
        <v>-103100</v>
      </c>
      <c r="J10" s="173">
        <f t="shared" si="2"/>
        <v>-37.765567765567766</v>
      </c>
    </row>
    <row r="11" spans="1:74" s="51" customFormat="1" ht="23.55" customHeight="1">
      <c r="A11" s="74" t="s">
        <v>96</v>
      </c>
      <c r="B11" s="119">
        <f>SUM(B12,B103)</f>
        <v>614242000</v>
      </c>
      <c r="C11" s="119">
        <f>SUM(C12,C103)</f>
        <v>27248013</v>
      </c>
      <c r="D11" s="119">
        <f>SUM(D12,D103)</f>
        <v>39961000</v>
      </c>
      <c r="E11" s="120">
        <f t="shared" si="3"/>
        <v>-12712987</v>
      </c>
      <c r="F11" s="121">
        <f t="shared" si="0"/>
        <v>-31.813485648507296</v>
      </c>
      <c r="G11" s="119">
        <f>SUM(G12,G103)</f>
        <v>67929295</v>
      </c>
      <c r="H11" s="119">
        <f>SUM(H12,H103)</f>
        <v>85085000</v>
      </c>
      <c r="I11" s="120">
        <f t="shared" si="1"/>
        <v>-17155705</v>
      </c>
      <c r="J11" s="122">
        <f t="shared" si="2"/>
        <v>-20.163019333607568</v>
      </c>
    </row>
    <row r="12" spans="1:74" s="51" customFormat="1" ht="23.55" customHeight="1">
      <c r="A12" s="74" t="s">
        <v>264</v>
      </c>
      <c r="B12" s="119">
        <f>B13</f>
        <v>613143000</v>
      </c>
      <c r="C12" s="119">
        <f>C13</f>
        <v>27248013</v>
      </c>
      <c r="D12" s="119">
        <f>D13</f>
        <v>39961000</v>
      </c>
      <c r="E12" s="120">
        <f t="shared" si="3"/>
        <v>-12712987</v>
      </c>
      <c r="F12" s="121">
        <f t="shared" si="0"/>
        <v>-31.813485648507296</v>
      </c>
      <c r="G12" s="119">
        <f>G13</f>
        <v>67920305</v>
      </c>
      <c r="H12" s="119">
        <f>H13</f>
        <v>85085000</v>
      </c>
      <c r="I12" s="120">
        <f t="shared" si="1"/>
        <v>-17164695</v>
      </c>
      <c r="J12" s="122">
        <f t="shared" si="2"/>
        <v>-20.173585238291121</v>
      </c>
    </row>
    <row r="13" spans="1:74" s="51" customFormat="1" ht="23.55" customHeight="1">
      <c r="A13" s="74" t="s">
        <v>418</v>
      </c>
      <c r="B13" s="119">
        <v>613143000</v>
      </c>
      <c r="C13" s="175">
        <f>SUM(C14,C59,C69,C81,C91,C97,C100)</f>
        <v>27248013</v>
      </c>
      <c r="D13" s="119">
        <f>SUM(D14,D59,D69,D81,D91,D97,D100)</f>
        <v>39961000</v>
      </c>
      <c r="E13" s="120">
        <f t="shared" si="3"/>
        <v>-12712987</v>
      </c>
      <c r="F13" s="121">
        <f t="shared" si="0"/>
        <v>-31.813485648507296</v>
      </c>
      <c r="G13" s="119">
        <f>SUM(G14,G59,G69,G81,G91,G97,G100)</f>
        <v>67920305</v>
      </c>
      <c r="H13" s="119">
        <f>SUM(H14,H59,H69,H81,H91,H97,H100)</f>
        <v>85085000</v>
      </c>
      <c r="I13" s="120">
        <f t="shared" si="1"/>
        <v>-17164695</v>
      </c>
      <c r="J13" s="122">
        <f t="shared" si="2"/>
        <v>-20.173585238291121</v>
      </c>
    </row>
    <row r="14" spans="1:74" s="51" customFormat="1" ht="26.1" hidden="1" customHeight="1">
      <c r="A14" s="126" t="s">
        <v>265</v>
      </c>
      <c r="B14" s="127">
        <f>SUM(B15,B19,B23,B27,B31,B37,B42,B47,B57)</f>
        <v>527997000</v>
      </c>
      <c r="C14" s="127">
        <f>SUM(C15,C19,C23,C27,C31,C37,C42,C47,C57)</f>
        <v>19627976</v>
      </c>
      <c r="D14" s="127">
        <f>SUM(D15,D19,D23,D27,D31,D37,D42,D47,D57)</f>
        <v>33731000</v>
      </c>
      <c r="E14" s="120">
        <f t="shared" si="3"/>
        <v>-14103024</v>
      </c>
      <c r="F14" s="121">
        <f t="shared" si="0"/>
        <v>-41.810275414307313</v>
      </c>
      <c r="G14" s="127">
        <f>SUM(G15,G19,G23,G27,G31,G37,G42,G47,G57)</f>
        <v>53194044</v>
      </c>
      <c r="H14" s="127">
        <f>SUM(H15,H19,H23,H27,H31,H37,H42,H47,H57)</f>
        <v>64562000</v>
      </c>
      <c r="I14" s="120">
        <f t="shared" si="1"/>
        <v>-11367956</v>
      </c>
      <c r="J14" s="122">
        <f t="shared" si="2"/>
        <v>-17.607812645209258</v>
      </c>
    </row>
    <row r="15" spans="1:74" s="51" customFormat="1" ht="26.1" hidden="1" customHeight="1">
      <c r="A15" s="126" t="s">
        <v>266</v>
      </c>
      <c r="B15" s="127">
        <f>SUM(B16:B18)</f>
        <v>12508000</v>
      </c>
      <c r="C15" s="127">
        <f>SUM(C16:C18)</f>
        <v>655200</v>
      </c>
      <c r="D15" s="127">
        <f>SUM(D16:D18)</f>
        <v>773000</v>
      </c>
      <c r="E15" s="120">
        <f t="shared" si="3"/>
        <v>-117800</v>
      </c>
      <c r="F15" s="121">
        <f t="shared" si="0"/>
        <v>-15.239327296248383</v>
      </c>
      <c r="G15" s="127">
        <f>SUM(G16:G18)</f>
        <v>1318566</v>
      </c>
      <c r="H15" s="127">
        <f>SUM(H16:H18)</f>
        <v>1713000</v>
      </c>
      <c r="I15" s="120">
        <f t="shared" si="1"/>
        <v>-394434</v>
      </c>
      <c r="J15" s="122">
        <f t="shared" si="2"/>
        <v>-23.025919439579685</v>
      </c>
    </row>
    <row r="16" spans="1:74" s="125" customFormat="1" ht="26.1" hidden="1" customHeight="1">
      <c r="A16" s="128" t="s">
        <v>267</v>
      </c>
      <c r="B16" s="129">
        <v>12000000</v>
      </c>
      <c r="C16" s="132">
        <v>627658</v>
      </c>
      <c r="D16" s="130">
        <v>714000</v>
      </c>
      <c r="E16" s="120">
        <f t="shared" si="3"/>
        <v>-86342</v>
      </c>
      <c r="F16" s="121">
        <f t="shared" si="0"/>
        <v>-12.092717086834734</v>
      </c>
      <c r="G16" s="130">
        <f>C16+[2]收支餘絀!$G17</f>
        <v>1269712</v>
      </c>
      <c r="H16" s="130">
        <f>D16+[2]收支餘絀!$H17</f>
        <v>1654000</v>
      </c>
      <c r="I16" s="120">
        <f t="shared" si="1"/>
        <v>-384288</v>
      </c>
      <c r="J16" s="122">
        <f t="shared" si="2"/>
        <v>-23.233857315598549</v>
      </c>
      <c r="K16" s="51"/>
    </row>
    <row r="17" spans="1:11" s="125" customFormat="1" ht="26.1" hidden="1" customHeight="1">
      <c r="A17" s="128" t="s">
        <v>268</v>
      </c>
      <c r="B17" s="129">
        <v>358000</v>
      </c>
      <c r="C17" s="132">
        <v>18954</v>
      </c>
      <c r="D17" s="130">
        <v>44000</v>
      </c>
      <c r="E17" s="120">
        <f t="shared" si="3"/>
        <v>-25046</v>
      </c>
      <c r="F17" s="121">
        <f t="shared" si="0"/>
        <v>-56.922727272727272</v>
      </c>
      <c r="G17" s="130">
        <f>C17+[2]收支餘絀!$G18</f>
        <v>40266</v>
      </c>
      <c r="H17" s="130">
        <f>D17+[2]收支餘絀!$H18</f>
        <v>44000</v>
      </c>
      <c r="I17" s="120">
        <f t="shared" si="1"/>
        <v>-3734</v>
      </c>
      <c r="J17" s="122">
        <f t="shared" si="2"/>
        <v>-8.4863636363636363</v>
      </c>
      <c r="K17" s="51"/>
    </row>
    <row r="18" spans="1:11" s="125" customFormat="1" ht="26.1" hidden="1" customHeight="1">
      <c r="A18" s="128" t="s">
        <v>80</v>
      </c>
      <c r="B18" s="129">
        <v>150000</v>
      </c>
      <c r="C18" s="132">
        <v>8588</v>
      </c>
      <c r="D18" s="130">
        <v>15000</v>
      </c>
      <c r="E18" s="120">
        <f t="shared" si="3"/>
        <v>-6412</v>
      </c>
      <c r="F18" s="121">
        <f t="shared" si="0"/>
        <v>-42.74666666666667</v>
      </c>
      <c r="G18" s="130">
        <f>C18+[2]收支餘絀!$G19</f>
        <v>8588</v>
      </c>
      <c r="H18" s="130">
        <f>D18+[2]收支餘絀!$H19</f>
        <v>15000</v>
      </c>
      <c r="I18" s="120">
        <f t="shared" si="1"/>
        <v>-6412</v>
      </c>
      <c r="J18" s="122">
        <f t="shared" si="2"/>
        <v>-42.74666666666667</v>
      </c>
      <c r="K18" s="51"/>
    </row>
    <row r="19" spans="1:11" s="51" customFormat="1" ht="26.1" hidden="1" customHeight="1">
      <c r="A19" s="126" t="s">
        <v>269</v>
      </c>
      <c r="B19" s="127">
        <f>SUM(B20:B22)</f>
        <v>17975000</v>
      </c>
      <c r="C19" s="127">
        <f>SUM(C20:C22)</f>
        <v>412523</v>
      </c>
      <c r="D19" s="127">
        <f>SUM(D20:D22)</f>
        <v>1904000</v>
      </c>
      <c r="E19" s="120">
        <f t="shared" si="3"/>
        <v>-1491477</v>
      </c>
      <c r="F19" s="121">
        <f t="shared" si="0"/>
        <v>-78.333876050420173</v>
      </c>
      <c r="G19" s="127">
        <f>SUM(G20:G22)</f>
        <v>564965</v>
      </c>
      <c r="H19" s="127">
        <f>SUM(H20:H22)</f>
        <v>3066000</v>
      </c>
      <c r="I19" s="120">
        <f t="shared" si="1"/>
        <v>-2501035</v>
      </c>
      <c r="J19" s="122">
        <f t="shared" si="2"/>
        <v>-81.573222439660796</v>
      </c>
    </row>
    <row r="20" spans="1:11" s="125" customFormat="1" ht="26.1" hidden="1" customHeight="1">
      <c r="A20" s="128" t="s">
        <v>270</v>
      </c>
      <c r="B20" s="129">
        <v>12060000</v>
      </c>
      <c r="C20" s="132">
        <v>36466</v>
      </c>
      <c r="D20" s="130">
        <v>1421000</v>
      </c>
      <c r="E20" s="120">
        <f t="shared" si="3"/>
        <v>-1384534</v>
      </c>
      <c r="F20" s="121">
        <f t="shared" si="0"/>
        <v>-97.433779028852925</v>
      </c>
      <c r="G20" s="130">
        <f>C20+[2]收支餘絀!$G21</f>
        <v>132304</v>
      </c>
      <c r="H20" s="130">
        <f>D20+[2]收支餘絀!$H21</f>
        <v>2559000</v>
      </c>
      <c r="I20" s="120">
        <f t="shared" si="1"/>
        <v>-2426696</v>
      </c>
      <c r="J20" s="122">
        <f t="shared" si="2"/>
        <v>-94.829855412270419</v>
      </c>
      <c r="K20" s="51"/>
    </row>
    <row r="21" spans="1:11" s="125" customFormat="1" ht="26.1" hidden="1" customHeight="1">
      <c r="A21" s="128" t="s">
        <v>54</v>
      </c>
      <c r="B21" s="129">
        <v>2099000</v>
      </c>
      <c r="C21" s="132">
        <v>94635</v>
      </c>
      <c r="D21" s="130">
        <v>167000</v>
      </c>
      <c r="E21" s="120">
        <f t="shared" si="3"/>
        <v>-72365</v>
      </c>
      <c r="F21" s="121">
        <f t="shared" si="0"/>
        <v>-43.332335329341312</v>
      </c>
      <c r="G21" s="130">
        <f>C21+[2]收支餘絀!$G22</f>
        <v>118613</v>
      </c>
      <c r="H21" s="130">
        <f>D21+[2]收支餘絀!$H22</f>
        <v>178000</v>
      </c>
      <c r="I21" s="120">
        <f t="shared" si="1"/>
        <v>-59387</v>
      </c>
      <c r="J21" s="122">
        <f t="shared" si="2"/>
        <v>-33.363483146067416</v>
      </c>
      <c r="K21" s="51"/>
    </row>
    <row r="22" spans="1:11" s="125" customFormat="1" ht="26.1" hidden="1" customHeight="1">
      <c r="A22" s="128" t="s">
        <v>181</v>
      </c>
      <c r="B22" s="129">
        <v>3816000</v>
      </c>
      <c r="C22" s="132">
        <v>281422</v>
      </c>
      <c r="D22" s="130">
        <v>316000</v>
      </c>
      <c r="E22" s="120">
        <f t="shared" si="3"/>
        <v>-34578</v>
      </c>
      <c r="F22" s="121">
        <f t="shared" si="0"/>
        <v>-10.94240506329114</v>
      </c>
      <c r="G22" s="130">
        <f>C22+[2]收支餘絀!$G23</f>
        <v>314048</v>
      </c>
      <c r="H22" s="130">
        <f>D22+[2]收支餘絀!$H23</f>
        <v>329000</v>
      </c>
      <c r="I22" s="120">
        <f t="shared" si="1"/>
        <v>-14952</v>
      </c>
      <c r="J22" s="122">
        <f t="shared" si="2"/>
        <v>-4.5446808510638297</v>
      </c>
      <c r="K22" s="51"/>
    </row>
    <row r="23" spans="1:11" s="51" customFormat="1" ht="26.1" hidden="1" customHeight="1">
      <c r="A23" s="126" t="s">
        <v>271</v>
      </c>
      <c r="B23" s="127">
        <f>SUM(B24:B26)</f>
        <v>4484000</v>
      </c>
      <c r="C23" s="127">
        <f>SUM(C24:C26)</f>
        <v>524214</v>
      </c>
      <c r="D23" s="127">
        <f>SUM(D24:D26)</f>
        <v>449000</v>
      </c>
      <c r="E23" s="120">
        <f t="shared" si="3"/>
        <v>75214</v>
      </c>
      <c r="F23" s="121">
        <f t="shared" si="0"/>
        <v>16.751447661469935</v>
      </c>
      <c r="G23" s="127">
        <f>SUM(G24:G26)</f>
        <v>945808</v>
      </c>
      <c r="H23" s="127">
        <f>SUM(H24:H26)</f>
        <v>943000</v>
      </c>
      <c r="I23" s="120">
        <f t="shared" si="1"/>
        <v>2808</v>
      </c>
      <c r="J23" s="122">
        <f t="shared" si="2"/>
        <v>0.29777306468716858</v>
      </c>
    </row>
    <row r="24" spans="1:11" s="125" customFormat="1" ht="26.1" hidden="1" customHeight="1">
      <c r="A24" s="128" t="s">
        <v>272</v>
      </c>
      <c r="B24" s="129">
        <v>3467000</v>
      </c>
      <c r="C24" s="132">
        <v>361029</v>
      </c>
      <c r="D24" s="130">
        <v>399000</v>
      </c>
      <c r="E24" s="120">
        <f t="shared" si="3"/>
        <v>-37971</v>
      </c>
      <c r="F24" s="121">
        <f t="shared" si="0"/>
        <v>-9.5165413533834595</v>
      </c>
      <c r="G24" s="130">
        <f>C24+[2]收支餘絀!$G25</f>
        <v>760365</v>
      </c>
      <c r="H24" s="130">
        <f>D24+[2]收支餘絀!$H25</f>
        <v>858000</v>
      </c>
      <c r="I24" s="120">
        <f t="shared" si="1"/>
        <v>-97635</v>
      </c>
      <c r="J24" s="122">
        <f t="shared" si="2"/>
        <v>-11.379370629370628</v>
      </c>
      <c r="K24" s="51"/>
    </row>
    <row r="25" spans="1:11" s="125" customFormat="1" ht="26.1" hidden="1" customHeight="1">
      <c r="A25" s="128" t="s">
        <v>273</v>
      </c>
      <c r="B25" s="129">
        <v>987000</v>
      </c>
      <c r="C25" s="132">
        <v>160185</v>
      </c>
      <c r="D25" s="130">
        <v>50000</v>
      </c>
      <c r="E25" s="120">
        <f t="shared" si="3"/>
        <v>110185</v>
      </c>
      <c r="F25" s="121">
        <f t="shared" si="0"/>
        <v>220.37</v>
      </c>
      <c r="G25" s="130">
        <f>C25+[2]收支餘絀!$G26</f>
        <v>182443</v>
      </c>
      <c r="H25" s="130">
        <f>D25+[2]收支餘絀!$H26</f>
        <v>80000</v>
      </c>
      <c r="I25" s="120">
        <f t="shared" si="1"/>
        <v>102443</v>
      </c>
      <c r="J25" s="122">
        <f t="shared" si="2"/>
        <v>128.05375000000001</v>
      </c>
      <c r="K25" s="51"/>
    </row>
    <row r="26" spans="1:11" s="125" customFormat="1" ht="26.1" hidden="1" customHeight="1">
      <c r="A26" s="128" t="s">
        <v>274</v>
      </c>
      <c r="B26" s="129">
        <v>30000</v>
      </c>
      <c r="C26" s="132">
        <v>3000</v>
      </c>
      <c r="D26" s="130">
        <v>0</v>
      </c>
      <c r="E26" s="120">
        <f t="shared" si="3"/>
        <v>3000</v>
      </c>
      <c r="F26" s="121">
        <f t="shared" si="0"/>
        <v>0</v>
      </c>
      <c r="G26" s="130">
        <f>C26+[2]收支餘絀!$G27</f>
        <v>3000</v>
      </c>
      <c r="H26" s="130">
        <f>D26+[2]收支餘絀!$H27</f>
        <v>5000</v>
      </c>
      <c r="I26" s="120">
        <f t="shared" si="1"/>
        <v>-2000</v>
      </c>
      <c r="J26" s="122">
        <f t="shared" si="2"/>
        <v>-40</v>
      </c>
      <c r="K26" s="51"/>
    </row>
    <row r="27" spans="1:11" s="51" customFormat="1" ht="26.1" hidden="1" customHeight="1">
      <c r="A27" s="126" t="s">
        <v>275</v>
      </c>
      <c r="B27" s="127">
        <f>SUM(B28:B30)</f>
        <v>10311000</v>
      </c>
      <c r="C27" s="127">
        <f>SUM(C28:C30)</f>
        <v>875479</v>
      </c>
      <c r="D27" s="127">
        <f>SUM(D28:D30)</f>
        <v>644000</v>
      </c>
      <c r="E27" s="120">
        <f t="shared" si="3"/>
        <v>231479</v>
      </c>
      <c r="F27" s="121">
        <f t="shared" si="0"/>
        <v>35.943944099378882</v>
      </c>
      <c r="G27" s="127">
        <f>SUM(G28:G30)</f>
        <v>967218</v>
      </c>
      <c r="H27" s="127">
        <f>SUM(H28:H30)</f>
        <v>1474000</v>
      </c>
      <c r="I27" s="120">
        <f t="shared" si="1"/>
        <v>-506782</v>
      </c>
      <c r="J27" s="122">
        <f t="shared" si="2"/>
        <v>-34.381411126187245</v>
      </c>
    </row>
    <row r="28" spans="1:11" s="125" customFormat="1" ht="26.1" hidden="1" customHeight="1">
      <c r="A28" s="128" t="s">
        <v>276</v>
      </c>
      <c r="B28" s="129">
        <v>7815000</v>
      </c>
      <c r="C28" s="132">
        <v>622504</v>
      </c>
      <c r="D28" s="130">
        <v>550000</v>
      </c>
      <c r="E28" s="120">
        <f t="shared" si="3"/>
        <v>72504</v>
      </c>
      <c r="F28" s="121">
        <f t="shared" si="0"/>
        <v>13.182545454545455</v>
      </c>
      <c r="G28" s="130">
        <f>C28+[2]收支餘絀!$G29</f>
        <v>704905</v>
      </c>
      <c r="H28" s="130">
        <f>D28+[2]收支餘絀!$H29</f>
        <v>1123000</v>
      </c>
      <c r="I28" s="120">
        <f t="shared" si="1"/>
        <v>-418095</v>
      </c>
      <c r="J28" s="122">
        <f t="shared" si="2"/>
        <v>-37.230186999109527</v>
      </c>
      <c r="K28" s="51"/>
    </row>
    <row r="29" spans="1:11" s="125" customFormat="1" ht="26.1" hidden="1" customHeight="1">
      <c r="A29" s="128" t="s">
        <v>277</v>
      </c>
      <c r="B29" s="129">
        <v>1296000</v>
      </c>
      <c r="C29" s="132">
        <v>16675</v>
      </c>
      <c r="D29" s="130">
        <v>34000</v>
      </c>
      <c r="E29" s="120">
        <f t="shared" si="3"/>
        <v>-17325</v>
      </c>
      <c r="F29" s="121">
        <f t="shared" si="0"/>
        <v>-50.955882352941174</v>
      </c>
      <c r="G29" s="130">
        <f>C29+[2]收支餘絀!$G30</f>
        <v>26013</v>
      </c>
      <c r="H29" s="130">
        <f>D29+[2]收支餘絀!$H30</f>
        <v>141000</v>
      </c>
      <c r="I29" s="120">
        <f t="shared" si="1"/>
        <v>-114987</v>
      </c>
      <c r="J29" s="122">
        <f t="shared" si="2"/>
        <v>-81.551063829787225</v>
      </c>
      <c r="K29" s="51"/>
    </row>
    <row r="30" spans="1:11" s="125" customFormat="1" ht="26.1" hidden="1" customHeight="1">
      <c r="A30" s="128" t="s">
        <v>278</v>
      </c>
      <c r="B30" s="129">
        <v>1200000</v>
      </c>
      <c r="C30" s="132">
        <v>236300</v>
      </c>
      <c r="D30" s="130">
        <v>60000</v>
      </c>
      <c r="E30" s="120">
        <f t="shared" si="3"/>
        <v>176300</v>
      </c>
      <c r="F30" s="121">
        <f t="shared" si="0"/>
        <v>293.83333333333337</v>
      </c>
      <c r="G30" s="130">
        <f>C30+[2]收支餘絀!$G31</f>
        <v>236300</v>
      </c>
      <c r="H30" s="130">
        <f>D30+[2]收支餘絀!$H31</f>
        <v>210000</v>
      </c>
      <c r="I30" s="120">
        <f t="shared" si="1"/>
        <v>26300</v>
      </c>
      <c r="J30" s="122">
        <f t="shared" si="2"/>
        <v>12.523809523809524</v>
      </c>
      <c r="K30" s="51"/>
    </row>
    <row r="31" spans="1:11" s="51" customFormat="1" ht="26.1" hidden="1" customHeight="1">
      <c r="A31" s="126" t="s">
        <v>279</v>
      </c>
      <c r="B31" s="127">
        <f>SUM(B32:B36)</f>
        <v>15379000</v>
      </c>
      <c r="C31" s="127">
        <f>SUM(C32:C36)</f>
        <v>258746</v>
      </c>
      <c r="D31" s="127">
        <f>SUM(D32:D36)</f>
        <v>595000</v>
      </c>
      <c r="E31" s="120">
        <f t="shared" si="3"/>
        <v>-336254</v>
      </c>
      <c r="F31" s="121">
        <f t="shared" si="0"/>
        <v>-56.513277310924373</v>
      </c>
      <c r="G31" s="127">
        <f>SUM(G32:G36)</f>
        <v>294106</v>
      </c>
      <c r="H31" s="127">
        <f>SUM(H32:H36)</f>
        <v>1321000</v>
      </c>
      <c r="I31" s="120">
        <f t="shared" si="1"/>
        <v>-1026894</v>
      </c>
      <c r="J31" s="122">
        <f t="shared" si="2"/>
        <v>-77.73610900832702</v>
      </c>
    </row>
    <row r="32" spans="1:11" s="125" customFormat="1" ht="26.1" hidden="1" customHeight="1">
      <c r="A32" s="128" t="s">
        <v>280</v>
      </c>
      <c r="B32" s="129">
        <v>0</v>
      </c>
      <c r="C32" s="129">
        <v>0</v>
      </c>
      <c r="D32" s="130">
        <v>0</v>
      </c>
      <c r="E32" s="120">
        <f t="shared" si="3"/>
        <v>0</v>
      </c>
      <c r="F32" s="121">
        <f t="shared" si="0"/>
        <v>0</v>
      </c>
      <c r="G32" s="130">
        <f>C32+[2]收支餘絀!$G33</f>
        <v>0</v>
      </c>
      <c r="H32" s="130">
        <f>D32+[2]收支餘絀!$H33</f>
        <v>0</v>
      </c>
      <c r="I32" s="120">
        <f t="shared" si="1"/>
        <v>0</v>
      </c>
      <c r="J32" s="122">
        <f t="shared" si="2"/>
        <v>0</v>
      </c>
      <c r="K32" s="51"/>
    </row>
    <row r="33" spans="1:11" s="125" customFormat="1" ht="26.1" hidden="1" customHeight="1">
      <c r="A33" s="128" t="s">
        <v>281</v>
      </c>
      <c r="B33" s="129">
        <v>9848000</v>
      </c>
      <c r="C33" s="129">
        <v>10330</v>
      </c>
      <c r="D33" s="130">
        <v>96000</v>
      </c>
      <c r="E33" s="120">
        <f t="shared" si="3"/>
        <v>-85670</v>
      </c>
      <c r="F33" s="121">
        <f t="shared" si="0"/>
        <v>-89.239583333333343</v>
      </c>
      <c r="G33" s="130">
        <f>C33+[2]收支餘絀!$G34</f>
        <v>10330</v>
      </c>
      <c r="H33" s="130">
        <f>D33+[2]收支餘絀!$H34</f>
        <v>288000</v>
      </c>
      <c r="I33" s="120">
        <f t="shared" si="1"/>
        <v>-277670</v>
      </c>
      <c r="J33" s="122">
        <f t="shared" si="2"/>
        <v>-96.413194444444457</v>
      </c>
      <c r="K33" s="51"/>
    </row>
    <row r="34" spans="1:11" s="125" customFormat="1" ht="26.1" hidden="1" customHeight="1">
      <c r="A34" s="128" t="s">
        <v>282</v>
      </c>
      <c r="B34" s="129">
        <v>4847000</v>
      </c>
      <c r="C34" s="132">
        <v>200290</v>
      </c>
      <c r="D34" s="130">
        <v>441000</v>
      </c>
      <c r="E34" s="120">
        <f t="shared" si="3"/>
        <v>-240710</v>
      </c>
      <c r="F34" s="121">
        <f t="shared" si="0"/>
        <v>-54.582766439909292</v>
      </c>
      <c r="G34" s="130">
        <f>C34+[2]收支餘絀!$G35</f>
        <v>235150</v>
      </c>
      <c r="H34" s="130">
        <f>D34+[2]收支餘絀!$H35</f>
        <v>882000</v>
      </c>
      <c r="I34" s="120">
        <f t="shared" si="1"/>
        <v>-646850</v>
      </c>
      <c r="J34" s="122">
        <f t="shared" si="2"/>
        <v>-73.33900226757369</v>
      </c>
      <c r="K34" s="51"/>
    </row>
    <row r="35" spans="1:11" s="125" customFormat="1" ht="26.1" hidden="1" customHeight="1">
      <c r="A35" s="128" t="s">
        <v>283</v>
      </c>
      <c r="B35" s="129">
        <v>260000</v>
      </c>
      <c r="C35" s="132">
        <v>8642</v>
      </c>
      <c r="D35" s="130">
        <v>23000</v>
      </c>
      <c r="E35" s="120">
        <f t="shared" si="3"/>
        <v>-14358</v>
      </c>
      <c r="F35" s="121">
        <f t="shared" si="0"/>
        <v>-62.426086956521743</v>
      </c>
      <c r="G35" s="130">
        <f>C35+[2]收支餘絀!$G36</f>
        <v>8642</v>
      </c>
      <c r="H35" s="130">
        <f>D35+[2]收支餘絀!$H36</f>
        <v>46000</v>
      </c>
      <c r="I35" s="120">
        <f t="shared" si="1"/>
        <v>-37358</v>
      </c>
      <c r="J35" s="122">
        <f t="shared" si="2"/>
        <v>-81.213043478260872</v>
      </c>
      <c r="K35" s="51"/>
    </row>
    <row r="36" spans="1:11" s="125" customFormat="1" ht="26.1" hidden="1" customHeight="1">
      <c r="A36" s="128" t="s">
        <v>284</v>
      </c>
      <c r="B36" s="129">
        <v>424000</v>
      </c>
      <c r="C36" s="132">
        <v>39484</v>
      </c>
      <c r="D36" s="130">
        <v>35000</v>
      </c>
      <c r="E36" s="120">
        <f t="shared" si="3"/>
        <v>4484</v>
      </c>
      <c r="F36" s="121">
        <f t="shared" si="0"/>
        <v>12.811428571428571</v>
      </c>
      <c r="G36" s="130">
        <f>C36+[2]收支餘絀!$G37</f>
        <v>39984</v>
      </c>
      <c r="H36" s="130">
        <f>D36+[2]收支餘絀!$H37</f>
        <v>105000</v>
      </c>
      <c r="I36" s="120">
        <f t="shared" si="1"/>
        <v>-65016</v>
      </c>
      <c r="J36" s="122">
        <f t="shared" si="2"/>
        <v>-61.919999999999995</v>
      </c>
      <c r="K36" s="51"/>
    </row>
    <row r="37" spans="1:11" s="51" customFormat="1" ht="26.1" hidden="1" customHeight="1">
      <c r="A37" s="126" t="s">
        <v>285</v>
      </c>
      <c r="B37" s="127">
        <f>SUM(B38:B41)</f>
        <v>155000</v>
      </c>
      <c r="C37" s="127">
        <f>SUM(C38:C41)</f>
        <v>0</v>
      </c>
      <c r="D37" s="127">
        <f>SUM(D38:D41)</f>
        <v>11000</v>
      </c>
      <c r="E37" s="120">
        <f t="shared" si="3"/>
        <v>-11000</v>
      </c>
      <c r="F37" s="121">
        <f t="shared" si="0"/>
        <v>-100</v>
      </c>
      <c r="G37" s="119">
        <f>SUM(G38:G41)</f>
        <v>0</v>
      </c>
      <c r="H37" s="119">
        <f>SUM(H38:H41)</f>
        <v>11000</v>
      </c>
      <c r="I37" s="120">
        <f t="shared" si="1"/>
        <v>-11000</v>
      </c>
      <c r="J37" s="122">
        <f t="shared" si="2"/>
        <v>-100</v>
      </c>
    </row>
    <row r="38" spans="1:11" s="125" customFormat="1" ht="26.1" hidden="1" customHeight="1">
      <c r="A38" s="128" t="s">
        <v>286</v>
      </c>
      <c r="B38" s="129">
        <v>0</v>
      </c>
      <c r="C38" s="129">
        <v>0</v>
      </c>
      <c r="D38" s="130">
        <v>0</v>
      </c>
      <c r="E38" s="120">
        <f t="shared" si="3"/>
        <v>0</v>
      </c>
      <c r="F38" s="121">
        <f t="shared" si="0"/>
        <v>0</v>
      </c>
      <c r="G38" s="130">
        <f>C38+[2]收支餘絀!$G39</f>
        <v>0</v>
      </c>
      <c r="H38" s="130">
        <f>D38+[2]收支餘絀!$H39</f>
        <v>0</v>
      </c>
      <c r="I38" s="120">
        <f t="shared" si="1"/>
        <v>0</v>
      </c>
      <c r="J38" s="122">
        <f t="shared" si="2"/>
        <v>0</v>
      </c>
      <c r="K38" s="51"/>
    </row>
    <row r="39" spans="1:11" s="125" customFormat="1" ht="26.1" hidden="1" customHeight="1">
      <c r="A39" s="128" t="s">
        <v>287</v>
      </c>
      <c r="B39" s="129">
        <v>11000</v>
      </c>
      <c r="C39" s="129">
        <v>0</v>
      </c>
      <c r="D39" s="130">
        <v>11000</v>
      </c>
      <c r="E39" s="120">
        <f t="shared" si="3"/>
        <v>-11000</v>
      </c>
      <c r="F39" s="121">
        <f t="shared" si="0"/>
        <v>-100</v>
      </c>
      <c r="G39" s="130">
        <f>C39+[2]收支餘絀!$G40</f>
        <v>0</v>
      </c>
      <c r="H39" s="130">
        <f>D39+[2]收支餘絀!$H40</f>
        <v>11000</v>
      </c>
      <c r="I39" s="120">
        <f t="shared" si="1"/>
        <v>-11000</v>
      </c>
      <c r="J39" s="122">
        <f t="shared" si="2"/>
        <v>-100</v>
      </c>
      <c r="K39" s="51"/>
    </row>
    <row r="40" spans="1:11" s="125" customFormat="1" ht="26.1" hidden="1" customHeight="1">
      <c r="A40" s="128" t="s">
        <v>288</v>
      </c>
      <c r="B40" s="129">
        <v>144000</v>
      </c>
      <c r="C40" s="129"/>
      <c r="D40" s="130"/>
      <c r="E40" s="120">
        <f t="shared" si="3"/>
        <v>0</v>
      </c>
      <c r="F40" s="121">
        <f t="shared" si="0"/>
        <v>0</v>
      </c>
      <c r="G40" s="130">
        <f>C40+[2]收支餘絀!$G41</f>
        <v>0</v>
      </c>
      <c r="H40" s="130">
        <f>D40+[2]收支餘絀!$H41</f>
        <v>0</v>
      </c>
      <c r="I40" s="120">
        <f t="shared" si="1"/>
        <v>0</v>
      </c>
      <c r="J40" s="122">
        <f t="shared" si="2"/>
        <v>0</v>
      </c>
      <c r="K40" s="51"/>
    </row>
    <row r="41" spans="1:11" s="125" customFormat="1" ht="26.1" hidden="1" customHeight="1">
      <c r="A41" s="128" t="s">
        <v>289</v>
      </c>
      <c r="B41" s="129">
        <v>0</v>
      </c>
      <c r="C41" s="129">
        <v>0</v>
      </c>
      <c r="D41" s="130">
        <v>0</v>
      </c>
      <c r="E41" s="120">
        <f t="shared" si="3"/>
        <v>0</v>
      </c>
      <c r="F41" s="121">
        <f t="shared" si="0"/>
        <v>0</v>
      </c>
      <c r="G41" s="130">
        <f>C41+[2]收支餘絀!$G42</f>
        <v>0</v>
      </c>
      <c r="H41" s="130">
        <f>D41+[2]收支餘絀!$H42</f>
        <v>0</v>
      </c>
      <c r="I41" s="120">
        <f t="shared" si="1"/>
        <v>0</v>
      </c>
      <c r="J41" s="122">
        <f t="shared" si="2"/>
        <v>0</v>
      </c>
      <c r="K41" s="51"/>
    </row>
    <row r="42" spans="1:11" s="51" customFormat="1" ht="26.1" hidden="1" customHeight="1">
      <c r="A42" s="126" t="s">
        <v>290</v>
      </c>
      <c r="B42" s="127">
        <f>SUM(B43:B46)</f>
        <v>110454000</v>
      </c>
      <c r="C42" s="127">
        <f>SUM(C43:C46)</f>
        <v>3760887</v>
      </c>
      <c r="D42" s="127">
        <f>SUM(D43:D46)</f>
        <v>8203000</v>
      </c>
      <c r="E42" s="120">
        <f t="shared" si="3"/>
        <v>-4442113</v>
      </c>
      <c r="F42" s="121">
        <f t="shared" si="0"/>
        <v>-54.15229793977813</v>
      </c>
      <c r="G42" s="127">
        <f>SUM(G43:G46)</f>
        <v>7204710</v>
      </c>
      <c r="H42" s="127">
        <f>SUM(H43:H46)</f>
        <v>14759000</v>
      </c>
      <c r="I42" s="120">
        <f t="shared" si="1"/>
        <v>-7554290</v>
      </c>
      <c r="J42" s="122">
        <f t="shared" si="2"/>
        <v>-51.184294328884071</v>
      </c>
    </row>
    <row r="43" spans="1:11" s="125" customFormat="1" ht="26.1" hidden="1" customHeight="1">
      <c r="A43" s="128" t="s">
        <v>291</v>
      </c>
      <c r="B43" s="129">
        <v>5953000</v>
      </c>
      <c r="C43" s="169">
        <v>7862</v>
      </c>
      <c r="D43" s="130">
        <v>797000</v>
      </c>
      <c r="E43" s="120">
        <f t="shared" si="3"/>
        <v>-789138</v>
      </c>
      <c r="F43" s="121">
        <f t="shared" si="0"/>
        <v>-99.013550815558347</v>
      </c>
      <c r="G43" s="130">
        <f>C43+[2]收支餘絀!$G44</f>
        <v>25640</v>
      </c>
      <c r="H43" s="130">
        <f>D43+[2]收支餘絀!$H44</f>
        <v>1478000</v>
      </c>
      <c r="I43" s="120">
        <f t="shared" si="1"/>
        <v>-1452360</v>
      </c>
      <c r="J43" s="122">
        <f t="shared" si="2"/>
        <v>-98.265223274695529</v>
      </c>
      <c r="K43" s="51"/>
    </row>
    <row r="44" spans="1:11" s="125" customFormat="1" ht="26.1" hidden="1" customHeight="1">
      <c r="A44" s="128" t="s">
        <v>64</v>
      </c>
      <c r="B44" s="129">
        <v>20984000</v>
      </c>
      <c r="C44" s="132">
        <v>797670</v>
      </c>
      <c r="D44" s="130">
        <v>1533000</v>
      </c>
      <c r="E44" s="120">
        <f t="shared" si="3"/>
        <v>-735330</v>
      </c>
      <c r="F44" s="121">
        <f t="shared" si="0"/>
        <v>-47.966731898238748</v>
      </c>
      <c r="G44" s="130">
        <f>C44+[2]收支餘絀!$G45</f>
        <v>1164890</v>
      </c>
      <c r="H44" s="130">
        <f>D44+[2]收支餘絀!$H45</f>
        <v>2959000</v>
      </c>
      <c r="I44" s="120">
        <f t="shared" si="1"/>
        <v>-1794110</v>
      </c>
      <c r="J44" s="122">
        <f t="shared" si="2"/>
        <v>-60.632308212233866</v>
      </c>
      <c r="K44" s="51"/>
    </row>
    <row r="45" spans="1:11" s="125" customFormat="1" ht="26.1" hidden="1" customHeight="1">
      <c r="A45" s="128" t="s">
        <v>292</v>
      </c>
      <c r="B45" s="129">
        <v>20724000</v>
      </c>
      <c r="C45" s="132">
        <v>814046</v>
      </c>
      <c r="D45" s="130">
        <v>2095000</v>
      </c>
      <c r="E45" s="120">
        <f t="shared" si="3"/>
        <v>-1280954</v>
      </c>
      <c r="F45" s="121">
        <f t="shared" si="0"/>
        <v>-61.143389021479713</v>
      </c>
      <c r="G45" s="130">
        <f>C45+[2]收支餘絀!$G46</f>
        <v>915977</v>
      </c>
      <c r="H45" s="130">
        <f>D45+[2]收支餘絀!$H46</f>
        <v>3592000</v>
      </c>
      <c r="I45" s="120">
        <f t="shared" si="1"/>
        <v>-2676023</v>
      </c>
      <c r="J45" s="122">
        <f t="shared" si="2"/>
        <v>-74.499526726057908</v>
      </c>
      <c r="K45" s="51"/>
    </row>
    <row r="46" spans="1:11" s="125" customFormat="1" ht="26.1" hidden="1" customHeight="1">
      <c r="A46" s="128" t="s">
        <v>293</v>
      </c>
      <c r="B46" s="129">
        <v>62793000</v>
      </c>
      <c r="C46" s="132">
        <v>2141309</v>
      </c>
      <c r="D46" s="130">
        <v>3778000</v>
      </c>
      <c r="E46" s="120">
        <f t="shared" si="3"/>
        <v>-1636691</v>
      </c>
      <c r="F46" s="121">
        <f t="shared" si="0"/>
        <v>-43.321625198517729</v>
      </c>
      <c r="G46" s="130">
        <f>C46+[2]收支餘絀!$G47</f>
        <v>5098203</v>
      </c>
      <c r="H46" s="130">
        <f>D46+[2]收支餘絀!$H47</f>
        <v>6730000</v>
      </c>
      <c r="I46" s="120">
        <f t="shared" si="1"/>
        <v>-1631797</v>
      </c>
      <c r="J46" s="122">
        <f t="shared" si="2"/>
        <v>-24.246612184249628</v>
      </c>
      <c r="K46" s="51"/>
    </row>
    <row r="47" spans="1:11" s="51" customFormat="1" ht="26.1" hidden="1" customHeight="1">
      <c r="A47" s="126" t="s">
        <v>294</v>
      </c>
      <c r="B47" s="127">
        <f>SUM(B48:B56)</f>
        <v>356431000</v>
      </c>
      <c r="C47" s="127">
        <f>SUM(C48:C56)</f>
        <v>13140927</v>
      </c>
      <c r="D47" s="127">
        <f>SUM(D48:D56)</f>
        <v>21152000</v>
      </c>
      <c r="E47" s="120">
        <f t="shared" si="3"/>
        <v>-8011073</v>
      </c>
      <c r="F47" s="121">
        <f t="shared" si="0"/>
        <v>-37.873832261724658</v>
      </c>
      <c r="G47" s="127">
        <f>SUM(G48:G56)</f>
        <v>41898671</v>
      </c>
      <c r="H47" s="127">
        <f>SUM(H48:H56)</f>
        <v>41200000</v>
      </c>
      <c r="I47" s="120">
        <f t="shared" si="1"/>
        <v>698671</v>
      </c>
      <c r="J47" s="122">
        <f t="shared" si="2"/>
        <v>1.6958033980582525</v>
      </c>
    </row>
    <row r="48" spans="1:11" s="125" customFormat="1" ht="26.1" hidden="1" customHeight="1">
      <c r="A48" s="128" t="s">
        <v>295</v>
      </c>
      <c r="B48" s="129">
        <v>52000</v>
      </c>
      <c r="C48" s="129"/>
      <c r="D48" s="130"/>
      <c r="E48" s="120">
        <f t="shared" si="3"/>
        <v>0</v>
      </c>
      <c r="F48" s="121">
        <f t="shared" si="0"/>
        <v>0</v>
      </c>
      <c r="G48" s="130">
        <f>C48+[2]收支餘絀!$G49</f>
        <v>0</v>
      </c>
      <c r="H48" s="130">
        <f>D48+[2]收支餘絀!$H49</f>
        <v>0</v>
      </c>
      <c r="I48" s="120">
        <f t="shared" si="1"/>
        <v>0</v>
      </c>
      <c r="J48" s="122">
        <f t="shared" si="2"/>
        <v>0</v>
      </c>
      <c r="K48" s="51"/>
    </row>
    <row r="49" spans="1:11" s="125" customFormat="1" ht="25.5" hidden="1" customHeight="1">
      <c r="A49" s="128" t="s">
        <v>296</v>
      </c>
      <c r="B49" s="129">
        <v>20000</v>
      </c>
      <c r="C49" s="129"/>
      <c r="D49" s="130"/>
      <c r="E49" s="120">
        <f t="shared" si="3"/>
        <v>0</v>
      </c>
      <c r="F49" s="121">
        <f t="shared" si="0"/>
        <v>0</v>
      </c>
      <c r="G49" s="130">
        <f>C49+[2]收支餘絀!$G50</f>
        <v>0</v>
      </c>
      <c r="H49" s="130">
        <f>D49+[2]收支餘絀!$H50</f>
        <v>0</v>
      </c>
      <c r="I49" s="120">
        <f t="shared" si="1"/>
        <v>0</v>
      </c>
      <c r="J49" s="122">
        <f t="shared" si="2"/>
        <v>0</v>
      </c>
      <c r="K49" s="51"/>
    </row>
    <row r="50" spans="1:11" s="125" customFormat="1" ht="25.5" hidden="1" customHeight="1">
      <c r="A50" s="128" t="s">
        <v>297</v>
      </c>
      <c r="B50" s="129">
        <v>0</v>
      </c>
      <c r="C50" s="129">
        <v>0</v>
      </c>
      <c r="D50" s="130"/>
      <c r="E50" s="120">
        <f t="shared" si="3"/>
        <v>0</v>
      </c>
      <c r="F50" s="121">
        <f t="shared" si="0"/>
        <v>0</v>
      </c>
      <c r="G50" s="130">
        <f>C50+[2]收支餘絀!$G51</f>
        <v>0</v>
      </c>
      <c r="H50" s="130">
        <f>D50+[2]收支餘絀!$H51</f>
        <v>0</v>
      </c>
      <c r="I50" s="120">
        <f t="shared" si="1"/>
        <v>0</v>
      </c>
      <c r="J50" s="122">
        <f t="shared" si="2"/>
        <v>0</v>
      </c>
      <c r="K50" s="51"/>
    </row>
    <row r="51" spans="1:11" s="125" customFormat="1" ht="26.1" hidden="1" customHeight="1">
      <c r="A51" s="128" t="s">
        <v>298</v>
      </c>
      <c r="B51" s="129">
        <v>2809000</v>
      </c>
      <c r="C51" s="132">
        <v>40039</v>
      </c>
      <c r="D51" s="130">
        <v>146000</v>
      </c>
      <c r="E51" s="120">
        <f t="shared" si="3"/>
        <v>-105961</v>
      </c>
      <c r="F51" s="121">
        <f t="shared" si="0"/>
        <v>-72.576027397260276</v>
      </c>
      <c r="G51" s="130">
        <f>C51+[2]收支餘絀!$G52</f>
        <v>211402</v>
      </c>
      <c r="H51" s="130">
        <f>D51+[2]收支餘絀!$H52</f>
        <v>206000</v>
      </c>
      <c r="I51" s="120">
        <f t="shared" si="1"/>
        <v>5402</v>
      </c>
      <c r="J51" s="122">
        <f t="shared" si="2"/>
        <v>2.6223300970873784</v>
      </c>
      <c r="K51" s="51"/>
    </row>
    <row r="52" spans="1:11" s="125" customFormat="1" ht="25.5" hidden="1" customHeight="1">
      <c r="A52" s="128" t="s">
        <v>299</v>
      </c>
      <c r="B52" s="129">
        <v>600000</v>
      </c>
      <c r="C52" s="129">
        <v>0</v>
      </c>
      <c r="D52" s="130">
        <v>15000</v>
      </c>
      <c r="E52" s="120">
        <f t="shared" si="3"/>
        <v>-15000</v>
      </c>
      <c r="F52" s="121">
        <f t="shared" si="0"/>
        <v>-100</v>
      </c>
      <c r="G52" s="130">
        <f>C52+[2]收支餘絀!$G53</f>
        <v>192000</v>
      </c>
      <c r="H52" s="130">
        <f>D52+[2]收支餘絀!$H53</f>
        <v>140000</v>
      </c>
      <c r="I52" s="120">
        <f t="shared" si="1"/>
        <v>52000</v>
      </c>
      <c r="J52" s="122">
        <f t="shared" si="2"/>
        <v>37.142857142857146</v>
      </c>
      <c r="K52" s="51"/>
    </row>
    <row r="53" spans="1:11" s="125" customFormat="1" ht="26.1" hidden="1" customHeight="1">
      <c r="A53" s="128" t="s">
        <v>300</v>
      </c>
      <c r="B53" s="129">
        <v>689000</v>
      </c>
      <c r="C53" s="129">
        <v>9222</v>
      </c>
      <c r="D53" s="130">
        <v>0</v>
      </c>
      <c r="E53" s="120">
        <f t="shared" si="3"/>
        <v>9222</v>
      </c>
      <c r="F53" s="121">
        <f t="shared" si="0"/>
        <v>0</v>
      </c>
      <c r="G53" s="130">
        <f>C53+[2]收支餘絀!$G54</f>
        <v>20562</v>
      </c>
      <c r="H53" s="130">
        <f>D53+[2]收支餘絀!$H54</f>
        <v>0</v>
      </c>
      <c r="I53" s="120">
        <f t="shared" si="1"/>
        <v>20562</v>
      </c>
      <c r="J53" s="122">
        <f t="shared" si="2"/>
        <v>0</v>
      </c>
      <c r="K53" s="51"/>
    </row>
    <row r="54" spans="1:11" s="125" customFormat="1" ht="26.1" hidden="1" customHeight="1">
      <c r="A54" s="128" t="s">
        <v>301</v>
      </c>
      <c r="B54" s="129">
        <v>332585000</v>
      </c>
      <c r="C54" s="132">
        <v>12729066</v>
      </c>
      <c r="D54" s="130">
        <v>20559000</v>
      </c>
      <c r="E54" s="120">
        <f t="shared" si="3"/>
        <v>-7829934</v>
      </c>
      <c r="F54" s="121">
        <f t="shared" si="0"/>
        <v>-38.085188968335039</v>
      </c>
      <c r="G54" s="130">
        <f>C54+[2]收支餘絀!$G55</f>
        <v>41112107</v>
      </c>
      <c r="H54" s="130">
        <f>D54+[2]收支餘絀!$H55</f>
        <v>40422000</v>
      </c>
      <c r="I54" s="120">
        <f t="shared" si="1"/>
        <v>690107</v>
      </c>
      <c r="J54" s="122">
        <f t="shared" si="2"/>
        <v>1.707255949730345</v>
      </c>
      <c r="K54" s="51"/>
    </row>
    <row r="55" spans="1:11" s="125" customFormat="1" ht="26.1" hidden="1" customHeight="1">
      <c r="A55" s="128" t="s">
        <v>302</v>
      </c>
      <c r="B55" s="129">
        <v>19676000</v>
      </c>
      <c r="C55" s="129">
        <v>362600</v>
      </c>
      <c r="D55" s="130">
        <v>432000</v>
      </c>
      <c r="E55" s="120">
        <f t="shared" si="3"/>
        <v>-69400</v>
      </c>
      <c r="F55" s="121">
        <f t="shared" si="0"/>
        <v>-16.064814814814817</v>
      </c>
      <c r="G55" s="130">
        <f>C55+[2]收支餘絀!$G56</f>
        <v>362600</v>
      </c>
      <c r="H55" s="130">
        <f>D55+[2]收支餘絀!$H56</f>
        <v>432000</v>
      </c>
      <c r="I55" s="120">
        <f t="shared" si="1"/>
        <v>-69400</v>
      </c>
      <c r="J55" s="122">
        <f t="shared" si="2"/>
        <v>-16.064814814814817</v>
      </c>
      <c r="K55" s="51"/>
    </row>
    <row r="56" spans="1:11" s="125" customFormat="1" ht="26.1" hidden="1" customHeight="1">
      <c r="A56" s="128" t="s">
        <v>303</v>
      </c>
      <c r="B56" s="129">
        <v>0</v>
      </c>
      <c r="C56" s="129"/>
      <c r="D56" s="130"/>
      <c r="E56" s="120">
        <f t="shared" si="3"/>
        <v>0</v>
      </c>
      <c r="F56" s="121">
        <f t="shared" si="0"/>
        <v>0</v>
      </c>
      <c r="G56" s="130">
        <f>C56+[2]收支餘絀!$G57</f>
        <v>0</v>
      </c>
      <c r="H56" s="130">
        <f>D56+[2]收支餘絀!$H57</f>
        <v>0</v>
      </c>
      <c r="I56" s="120">
        <f t="shared" si="1"/>
        <v>0</v>
      </c>
      <c r="J56" s="122">
        <f t="shared" si="2"/>
        <v>0</v>
      </c>
      <c r="K56" s="51"/>
    </row>
    <row r="57" spans="1:11" s="51" customFormat="1" ht="26.1" hidden="1" customHeight="1">
      <c r="A57" s="126" t="s">
        <v>304</v>
      </c>
      <c r="B57" s="127">
        <f>SUM(B58)</f>
        <v>300000</v>
      </c>
      <c r="C57" s="127">
        <f>SUM(C58)</f>
        <v>0</v>
      </c>
      <c r="D57" s="127">
        <f>SUM(D58)</f>
        <v>0</v>
      </c>
      <c r="E57" s="120">
        <f t="shared" si="3"/>
        <v>0</v>
      </c>
      <c r="F57" s="121">
        <f t="shared" si="0"/>
        <v>0</v>
      </c>
      <c r="G57" s="127">
        <f>SUM(G58)</f>
        <v>0</v>
      </c>
      <c r="H57" s="127">
        <f>SUM(H58)</f>
        <v>75000</v>
      </c>
      <c r="I57" s="120">
        <f t="shared" si="1"/>
        <v>-75000</v>
      </c>
      <c r="J57" s="122">
        <f t="shared" si="2"/>
        <v>-100</v>
      </c>
    </row>
    <row r="58" spans="1:11" s="125" customFormat="1" ht="26.1" hidden="1" customHeight="1">
      <c r="A58" s="128" t="s">
        <v>305</v>
      </c>
      <c r="B58" s="129">
        <v>300000</v>
      </c>
      <c r="C58" s="129">
        <v>0</v>
      </c>
      <c r="D58" s="130"/>
      <c r="E58" s="120">
        <f t="shared" si="3"/>
        <v>0</v>
      </c>
      <c r="F58" s="121">
        <f t="shared" si="0"/>
        <v>0</v>
      </c>
      <c r="G58" s="130">
        <f>C58+[2]收支餘絀!$G59</f>
        <v>0</v>
      </c>
      <c r="H58" s="130">
        <f>D58+[2]收支餘絀!$H59</f>
        <v>75000</v>
      </c>
      <c r="I58" s="120">
        <f t="shared" si="1"/>
        <v>-75000</v>
      </c>
      <c r="J58" s="122">
        <f t="shared" si="2"/>
        <v>-100</v>
      </c>
      <c r="K58" s="51"/>
    </row>
    <row r="59" spans="1:11" s="51" customFormat="1" ht="26.1" hidden="1" customHeight="1">
      <c r="A59" s="126" t="s">
        <v>306</v>
      </c>
      <c r="B59" s="127">
        <f>SUM(B60,B63)</f>
        <v>27622000</v>
      </c>
      <c r="C59" s="127">
        <f>SUM(C60,C63)</f>
        <v>1218960</v>
      </c>
      <c r="D59" s="127">
        <f>SUM(D60,D63)</f>
        <v>1969000</v>
      </c>
      <c r="E59" s="120">
        <f t="shared" si="3"/>
        <v>-750040</v>
      </c>
      <c r="F59" s="121">
        <f t="shared" si="0"/>
        <v>-38.092432706957844</v>
      </c>
      <c r="G59" s="127">
        <f>SUM(G60,G63)</f>
        <v>2326764</v>
      </c>
      <c r="H59" s="127">
        <f>SUM(H60,H63)</f>
        <v>5145000</v>
      </c>
      <c r="I59" s="120">
        <f t="shared" si="1"/>
        <v>-2818236</v>
      </c>
      <c r="J59" s="122">
        <f t="shared" si="2"/>
        <v>-54.776209912536444</v>
      </c>
    </row>
    <row r="60" spans="1:11" s="51" customFormat="1" ht="26.1" hidden="1" customHeight="1">
      <c r="A60" s="126" t="s">
        <v>105</v>
      </c>
      <c r="B60" s="127">
        <f>SUM(B61:B62)</f>
        <v>1069000</v>
      </c>
      <c r="C60" s="127">
        <f>SUM(C61:C62)</f>
        <v>137096</v>
      </c>
      <c r="D60" s="127">
        <f>SUM(D61:D62)</f>
        <v>83000</v>
      </c>
      <c r="E60" s="120">
        <f t="shared" si="3"/>
        <v>54096</v>
      </c>
      <c r="F60" s="121">
        <f t="shared" si="0"/>
        <v>65.175903614457837</v>
      </c>
      <c r="G60" s="127">
        <f>SUM(G61:G62)</f>
        <v>187486</v>
      </c>
      <c r="H60" s="127">
        <f>SUM(H61:H62)</f>
        <v>146000</v>
      </c>
      <c r="I60" s="120">
        <f t="shared" si="1"/>
        <v>41486</v>
      </c>
      <c r="J60" s="122">
        <f t="shared" si="2"/>
        <v>28.415068493150685</v>
      </c>
    </row>
    <row r="61" spans="1:11" s="125" customFormat="1" ht="26.1" hidden="1" customHeight="1">
      <c r="A61" s="128" t="s">
        <v>67</v>
      </c>
      <c r="B61" s="129">
        <v>204000</v>
      </c>
      <c r="C61" s="129">
        <v>60139</v>
      </c>
      <c r="D61" s="130">
        <v>5000</v>
      </c>
      <c r="E61" s="120">
        <f t="shared" si="3"/>
        <v>55139</v>
      </c>
      <c r="F61" s="121">
        <f t="shared" si="0"/>
        <v>1102.78</v>
      </c>
      <c r="G61" s="130">
        <f>C61+[2]收支餘絀!$G62</f>
        <v>69139</v>
      </c>
      <c r="H61" s="130">
        <f>D61+[2]收支餘絀!$H62</f>
        <v>29000</v>
      </c>
      <c r="I61" s="120">
        <f t="shared" si="1"/>
        <v>40139</v>
      </c>
      <c r="J61" s="122">
        <f t="shared" si="2"/>
        <v>138.41034482758621</v>
      </c>
      <c r="K61" s="51"/>
    </row>
    <row r="62" spans="1:11" s="125" customFormat="1" ht="26.1" hidden="1" customHeight="1">
      <c r="A62" s="128" t="s">
        <v>68</v>
      </c>
      <c r="B62" s="129">
        <v>865000</v>
      </c>
      <c r="C62" s="132">
        <v>76957</v>
      </c>
      <c r="D62" s="130">
        <v>78000</v>
      </c>
      <c r="E62" s="120">
        <f t="shared" si="3"/>
        <v>-1043</v>
      </c>
      <c r="F62" s="121">
        <f t="shared" si="0"/>
        <v>-1.3371794871794871</v>
      </c>
      <c r="G62" s="130">
        <f>C62+[2]收支餘絀!$G63</f>
        <v>118347</v>
      </c>
      <c r="H62" s="130">
        <f>D62+[2]收支餘絀!$H63</f>
        <v>117000</v>
      </c>
      <c r="I62" s="120">
        <f t="shared" si="1"/>
        <v>1347</v>
      </c>
      <c r="J62" s="122">
        <f t="shared" si="2"/>
        <v>1.1512820512820514</v>
      </c>
      <c r="K62" s="51"/>
    </row>
    <row r="63" spans="1:11" s="51" customFormat="1" ht="26.1" hidden="1" customHeight="1">
      <c r="A63" s="126" t="s">
        <v>307</v>
      </c>
      <c r="B63" s="127">
        <f>SUM(B64:B68)</f>
        <v>26553000</v>
      </c>
      <c r="C63" s="127">
        <f>SUM(C64:C68)</f>
        <v>1081864</v>
      </c>
      <c r="D63" s="127">
        <f>SUM(D64:D68)</f>
        <v>1886000</v>
      </c>
      <c r="E63" s="120">
        <f t="shared" si="3"/>
        <v>-804136</v>
      </c>
      <c r="F63" s="121">
        <f t="shared" si="0"/>
        <v>-42.637115588547189</v>
      </c>
      <c r="G63" s="127">
        <f>SUM(G64:G68)</f>
        <v>2139278</v>
      </c>
      <c r="H63" s="127">
        <f>SUM(H64:H68)</f>
        <v>4999000</v>
      </c>
      <c r="I63" s="120">
        <f t="shared" si="1"/>
        <v>-2859722</v>
      </c>
      <c r="J63" s="122">
        <f t="shared" si="2"/>
        <v>-57.205881176235252</v>
      </c>
    </row>
    <row r="64" spans="1:11" s="125" customFormat="1" ht="26.1" hidden="1" customHeight="1">
      <c r="A64" s="128" t="s">
        <v>308</v>
      </c>
      <c r="B64" s="129">
        <v>11927000</v>
      </c>
      <c r="C64" s="132">
        <v>309558</v>
      </c>
      <c r="D64" s="130">
        <v>575000</v>
      </c>
      <c r="E64" s="120">
        <f t="shared" si="3"/>
        <v>-265442</v>
      </c>
      <c r="F64" s="121">
        <f t="shared" si="0"/>
        <v>-46.163826086956519</v>
      </c>
      <c r="G64" s="130">
        <f>C64+[2]收支餘絀!$G65</f>
        <v>853600</v>
      </c>
      <c r="H64" s="130">
        <f>D64+[2]收支餘絀!$H65</f>
        <v>1188000</v>
      </c>
      <c r="I64" s="120">
        <f t="shared" si="1"/>
        <v>-334400</v>
      </c>
      <c r="J64" s="122">
        <f t="shared" si="2"/>
        <v>-28.148148148148149</v>
      </c>
      <c r="K64" s="51"/>
    </row>
    <row r="65" spans="1:11" s="125" customFormat="1" ht="26.1" hidden="1" customHeight="1">
      <c r="A65" s="128" t="s">
        <v>309</v>
      </c>
      <c r="B65" s="129">
        <v>854000</v>
      </c>
      <c r="C65" s="129">
        <v>199069</v>
      </c>
      <c r="D65" s="130">
        <v>70000</v>
      </c>
      <c r="E65" s="120">
        <f t="shared" si="3"/>
        <v>129069</v>
      </c>
      <c r="F65" s="121">
        <f t="shared" si="0"/>
        <v>184.38428571428571</v>
      </c>
      <c r="G65" s="130">
        <f>C65+[2]收支餘絀!$G66</f>
        <v>300319</v>
      </c>
      <c r="H65" s="130">
        <f>D65+[2]收支餘絀!$H66</f>
        <v>208000</v>
      </c>
      <c r="I65" s="120">
        <f t="shared" si="1"/>
        <v>92319</v>
      </c>
      <c r="J65" s="122">
        <f t="shared" si="2"/>
        <v>44.38413461538461</v>
      </c>
      <c r="K65" s="51"/>
    </row>
    <row r="66" spans="1:11" s="125" customFormat="1" ht="26.1" hidden="1" customHeight="1">
      <c r="A66" s="128" t="s">
        <v>310</v>
      </c>
      <c r="B66" s="129">
        <v>11301000</v>
      </c>
      <c r="C66" s="132">
        <v>565444</v>
      </c>
      <c r="D66" s="130">
        <v>541000</v>
      </c>
      <c r="E66" s="120">
        <f t="shared" si="3"/>
        <v>24444</v>
      </c>
      <c r="F66" s="121">
        <f t="shared" si="0"/>
        <v>4.5182994454713494</v>
      </c>
      <c r="G66" s="130">
        <f>C66+[2]收支餘絀!$G67</f>
        <v>864441</v>
      </c>
      <c r="H66" s="130">
        <f>D66+[2]收支餘絀!$H67</f>
        <v>2781000</v>
      </c>
      <c r="I66" s="120">
        <f t="shared" si="1"/>
        <v>-1916559</v>
      </c>
      <c r="J66" s="122">
        <f t="shared" si="2"/>
        <v>-68.916181229773471</v>
      </c>
      <c r="K66" s="51"/>
    </row>
    <row r="67" spans="1:11" s="125" customFormat="1" ht="26.1" hidden="1" customHeight="1">
      <c r="A67" s="128" t="s">
        <v>311</v>
      </c>
      <c r="B67" s="129">
        <v>20000</v>
      </c>
      <c r="C67" s="129">
        <v>0</v>
      </c>
      <c r="D67" s="130">
        <v>0</v>
      </c>
      <c r="E67" s="120">
        <f t="shared" si="3"/>
        <v>0</v>
      </c>
      <c r="F67" s="121">
        <f t="shared" si="0"/>
        <v>0</v>
      </c>
      <c r="G67" s="130">
        <f>C67+[2]收支餘絀!$G68</f>
        <v>0</v>
      </c>
      <c r="H67" s="130">
        <f>D67+[2]收支餘絀!$H68</f>
        <v>0</v>
      </c>
      <c r="I67" s="120">
        <f t="shared" si="1"/>
        <v>0</v>
      </c>
      <c r="J67" s="122">
        <f t="shared" si="2"/>
        <v>0</v>
      </c>
      <c r="K67" s="51"/>
    </row>
    <row r="68" spans="1:11" s="125" customFormat="1" ht="26.1" hidden="1" customHeight="1">
      <c r="A68" s="128" t="s">
        <v>312</v>
      </c>
      <c r="B68" s="129">
        <v>2451000</v>
      </c>
      <c r="C68" s="132">
        <v>7793</v>
      </c>
      <c r="D68" s="130">
        <v>700000</v>
      </c>
      <c r="E68" s="120">
        <f t="shared" si="3"/>
        <v>-692207</v>
      </c>
      <c r="F68" s="121">
        <f t="shared" si="0"/>
        <v>-98.886714285714277</v>
      </c>
      <c r="G68" s="130">
        <f>C68+[2]收支餘絀!$G69</f>
        <v>120918</v>
      </c>
      <c r="H68" s="130">
        <f>D68+[2]收支餘絀!$H69</f>
        <v>822000</v>
      </c>
      <c r="I68" s="120">
        <f t="shared" ref="I68:I134" si="5">G68-H68</f>
        <v>-701082</v>
      </c>
      <c r="J68" s="122">
        <f t="shared" ref="J68:J134" si="6">IF(H68=0,0,(I68/H68)*100)</f>
        <v>-85.289781021897809</v>
      </c>
      <c r="K68" s="51"/>
    </row>
    <row r="69" spans="1:11" s="51" customFormat="1" ht="26.1" hidden="1" customHeight="1">
      <c r="A69" s="126" t="s">
        <v>313</v>
      </c>
      <c r="B69" s="127">
        <f>SUM(B70,B72,B74,B77,B79)</f>
        <v>15168000</v>
      </c>
      <c r="C69" s="127">
        <f>SUM(C70,C72,C74,C77,C79)</f>
        <v>3568385</v>
      </c>
      <c r="D69" s="127">
        <f>SUM(D70,D72,D74,D77,D79)</f>
        <v>691000</v>
      </c>
      <c r="E69" s="120">
        <f t="shared" si="3"/>
        <v>2877385</v>
      </c>
      <c r="F69" s="121">
        <f t="shared" si="0"/>
        <v>416.40882778581772</v>
      </c>
      <c r="G69" s="127">
        <f>SUM(G70,G72,G74,G77,G79)</f>
        <v>3848810</v>
      </c>
      <c r="H69" s="127">
        <f>SUM(H70,H72,H74,H77,H79)</f>
        <v>4868000</v>
      </c>
      <c r="I69" s="120">
        <f t="shared" si="5"/>
        <v>-1019190</v>
      </c>
      <c r="J69" s="122">
        <f t="shared" si="6"/>
        <v>-20.936524239934265</v>
      </c>
    </row>
    <row r="70" spans="1:11" s="51" customFormat="1" ht="26.1" hidden="1" customHeight="1">
      <c r="A70" s="126" t="s">
        <v>314</v>
      </c>
      <c r="B70" s="127">
        <f>SUM(B71)</f>
        <v>0</v>
      </c>
      <c r="C70" s="127">
        <f>SUM(C71)</f>
        <v>0</v>
      </c>
      <c r="D70" s="127">
        <f>SUM(D71)</f>
        <v>0</v>
      </c>
      <c r="E70" s="120">
        <f t="shared" si="3"/>
        <v>0</v>
      </c>
      <c r="F70" s="121">
        <f t="shared" si="0"/>
        <v>0</v>
      </c>
      <c r="G70" s="127">
        <f>SUM(G71)</f>
        <v>0</v>
      </c>
      <c r="H70" s="127">
        <f>SUM(H71)</f>
        <v>0</v>
      </c>
      <c r="I70" s="120">
        <f t="shared" si="5"/>
        <v>0</v>
      </c>
      <c r="J70" s="122">
        <f t="shared" si="6"/>
        <v>0</v>
      </c>
    </row>
    <row r="71" spans="1:11" s="125" customFormat="1" ht="26.1" hidden="1" customHeight="1">
      <c r="A71" s="128" t="s">
        <v>315</v>
      </c>
      <c r="B71" s="129">
        <v>0</v>
      </c>
      <c r="C71" s="129">
        <v>0</v>
      </c>
      <c r="D71" s="130">
        <v>0</v>
      </c>
      <c r="E71" s="120">
        <f t="shared" si="3"/>
        <v>0</v>
      </c>
      <c r="F71" s="121">
        <f t="shared" si="0"/>
        <v>0</v>
      </c>
      <c r="G71" s="130">
        <f>C71+[2]收支餘絀!$G72</f>
        <v>0</v>
      </c>
      <c r="H71" s="130">
        <f>D71+[2]收支餘絀!$H72</f>
        <v>0</v>
      </c>
      <c r="I71" s="120">
        <f t="shared" si="5"/>
        <v>0</v>
      </c>
      <c r="J71" s="122">
        <f t="shared" si="6"/>
        <v>0</v>
      </c>
      <c r="K71" s="51"/>
    </row>
    <row r="72" spans="1:11" s="51" customFormat="1" ht="26.1" hidden="1" customHeight="1">
      <c r="A72" s="126" t="s">
        <v>316</v>
      </c>
      <c r="B72" s="127">
        <f>SUM(B73)</f>
        <v>1833000</v>
      </c>
      <c r="C72" s="127">
        <f>SUM(C73)</f>
        <v>123900</v>
      </c>
      <c r="D72" s="127">
        <f>SUM(D73)</f>
        <v>222000</v>
      </c>
      <c r="E72" s="120">
        <f t="shared" si="3"/>
        <v>-98100</v>
      </c>
      <c r="F72" s="121">
        <f t="shared" si="0"/>
        <v>-44.189189189189186</v>
      </c>
      <c r="G72" s="127">
        <f>SUM(G73)</f>
        <v>195000</v>
      </c>
      <c r="H72" s="127">
        <f>SUM(H73)</f>
        <v>390000</v>
      </c>
      <c r="I72" s="120">
        <f t="shared" si="5"/>
        <v>-195000</v>
      </c>
      <c r="J72" s="122">
        <f t="shared" si="6"/>
        <v>-50</v>
      </c>
    </row>
    <row r="73" spans="1:11" s="125" customFormat="1" ht="26.1" hidden="1" customHeight="1">
      <c r="A73" s="128" t="s">
        <v>317</v>
      </c>
      <c r="B73" s="129">
        <v>1833000</v>
      </c>
      <c r="C73" s="129">
        <v>123900</v>
      </c>
      <c r="D73" s="130">
        <v>222000</v>
      </c>
      <c r="E73" s="120">
        <f t="shared" si="3"/>
        <v>-98100</v>
      </c>
      <c r="F73" s="121">
        <f t="shared" si="0"/>
        <v>-44.189189189189186</v>
      </c>
      <c r="G73" s="130">
        <f>C73+[2]收支餘絀!$G74</f>
        <v>195000</v>
      </c>
      <c r="H73" s="130">
        <f>D73+[2]收支餘絀!$H74</f>
        <v>390000</v>
      </c>
      <c r="I73" s="120">
        <f t="shared" si="5"/>
        <v>-195000</v>
      </c>
      <c r="J73" s="122">
        <f t="shared" si="6"/>
        <v>-50</v>
      </c>
      <c r="K73" s="51"/>
    </row>
    <row r="74" spans="1:11" s="51" customFormat="1" ht="26.1" hidden="1" customHeight="1">
      <c r="A74" s="126" t="s">
        <v>318</v>
      </c>
      <c r="B74" s="127">
        <f>SUM(B75:B76)</f>
        <v>8492000</v>
      </c>
      <c r="C74" s="127">
        <f>SUM(C75:C76)</f>
        <v>3087800</v>
      </c>
      <c r="D74" s="127">
        <f>SUM(D75:D76)</f>
        <v>0</v>
      </c>
      <c r="E74" s="120">
        <f t="shared" si="3"/>
        <v>3087800</v>
      </c>
      <c r="F74" s="121">
        <f t="shared" si="0"/>
        <v>0</v>
      </c>
      <c r="G74" s="127">
        <f>SUM(G75:G76)</f>
        <v>3097800</v>
      </c>
      <c r="H74" s="127">
        <f>SUM(H75:H76)</f>
        <v>3379000</v>
      </c>
      <c r="I74" s="120">
        <f t="shared" si="5"/>
        <v>-281200</v>
      </c>
      <c r="J74" s="122">
        <f t="shared" si="6"/>
        <v>-8.3219887540692508</v>
      </c>
    </row>
    <row r="75" spans="1:11" s="125" customFormat="1" ht="26.1" hidden="1" customHeight="1">
      <c r="A75" s="128" t="s">
        <v>319</v>
      </c>
      <c r="B75" s="129">
        <f>[1]收支餘絀!$B$76</f>
        <v>8196000</v>
      </c>
      <c r="C75" s="129">
        <v>3068900</v>
      </c>
      <c r="D75" s="130">
        <v>0</v>
      </c>
      <c r="E75" s="120">
        <f t="shared" si="3"/>
        <v>3068900</v>
      </c>
      <c r="F75" s="121">
        <f t="shared" si="0"/>
        <v>0</v>
      </c>
      <c r="G75" s="130">
        <f>C75+[2]收支餘絀!$G76</f>
        <v>3078900</v>
      </c>
      <c r="H75" s="130">
        <f>D75+[2]收支餘絀!$H76</f>
        <v>3234000</v>
      </c>
      <c r="I75" s="120">
        <f t="shared" si="5"/>
        <v>-155100</v>
      </c>
      <c r="J75" s="122">
        <f t="shared" si="6"/>
        <v>-4.795918367346939</v>
      </c>
      <c r="K75" s="51"/>
    </row>
    <row r="76" spans="1:11" s="125" customFormat="1" ht="26.1" hidden="1" customHeight="1">
      <c r="A76" s="128" t="s">
        <v>320</v>
      </c>
      <c r="B76" s="129">
        <f>[1]收支餘絀!$B$77</f>
        <v>296000</v>
      </c>
      <c r="C76" s="129">
        <v>18900</v>
      </c>
      <c r="D76" s="130">
        <v>0</v>
      </c>
      <c r="E76" s="120">
        <f t="shared" si="3"/>
        <v>18900</v>
      </c>
      <c r="F76" s="121">
        <f t="shared" si="0"/>
        <v>0</v>
      </c>
      <c r="G76" s="130">
        <f>C76+[2]收支餘絀!$G77</f>
        <v>18900</v>
      </c>
      <c r="H76" s="130">
        <f>D76+[2]收支餘絀!$H77</f>
        <v>145000</v>
      </c>
      <c r="I76" s="120">
        <f t="shared" si="5"/>
        <v>-126100</v>
      </c>
      <c r="J76" s="122">
        <f t="shared" si="6"/>
        <v>-86.965517241379303</v>
      </c>
      <c r="K76" s="51"/>
    </row>
    <row r="77" spans="1:11" s="51" customFormat="1" ht="26.1" hidden="1" customHeight="1">
      <c r="A77" s="126" t="s">
        <v>321</v>
      </c>
      <c r="B77" s="127">
        <f>SUM(B78)</f>
        <v>4743000</v>
      </c>
      <c r="C77" s="127">
        <f>SUM(C78)</f>
        <v>356685</v>
      </c>
      <c r="D77" s="127">
        <f>SUM(D78)</f>
        <v>469000</v>
      </c>
      <c r="E77" s="120">
        <f t="shared" si="3"/>
        <v>-112315</v>
      </c>
      <c r="F77" s="121">
        <f t="shared" si="0"/>
        <v>-23.947761194029852</v>
      </c>
      <c r="G77" s="127">
        <f>SUM(G78)</f>
        <v>556010</v>
      </c>
      <c r="H77" s="127">
        <f>SUM(H78)</f>
        <v>1099000</v>
      </c>
      <c r="I77" s="120">
        <f t="shared" si="5"/>
        <v>-542990</v>
      </c>
      <c r="J77" s="122">
        <f t="shared" si="6"/>
        <v>-49.407643312101911</v>
      </c>
    </row>
    <row r="78" spans="1:11" s="125" customFormat="1" ht="26.1" hidden="1" customHeight="1">
      <c r="A78" s="128" t="s">
        <v>322</v>
      </c>
      <c r="B78" s="129">
        <f>[1]收支餘絀!$B$79</f>
        <v>4743000</v>
      </c>
      <c r="C78" s="129">
        <v>356685</v>
      </c>
      <c r="D78" s="130">
        <v>469000</v>
      </c>
      <c r="E78" s="120">
        <f t="shared" si="3"/>
        <v>-112315</v>
      </c>
      <c r="F78" s="121">
        <f t="shared" si="0"/>
        <v>-23.947761194029852</v>
      </c>
      <c r="G78" s="130">
        <f>C78+[2]收支餘絀!$G79</f>
        <v>556010</v>
      </c>
      <c r="H78" s="130">
        <f>D78+[2]收支餘絀!$H79</f>
        <v>1099000</v>
      </c>
      <c r="I78" s="120">
        <f t="shared" si="5"/>
        <v>-542990</v>
      </c>
      <c r="J78" s="122">
        <f t="shared" si="6"/>
        <v>-49.407643312101911</v>
      </c>
      <c r="K78" s="51"/>
    </row>
    <row r="79" spans="1:11" s="51" customFormat="1" ht="26.1" hidden="1" customHeight="1">
      <c r="A79" s="126" t="s">
        <v>323</v>
      </c>
      <c r="B79" s="127">
        <f>SUM(B80)</f>
        <v>100000</v>
      </c>
      <c r="C79" s="127">
        <f>SUM(C80)</f>
        <v>0</v>
      </c>
      <c r="D79" s="127">
        <f>SUM(D80)</f>
        <v>0</v>
      </c>
      <c r="E79" s="120">
        <f t="shared" si="3"/>
        <v>0</v>
      </c>
      <c r="F79" s="121">
        <f t="shared" si="0"/>
        <v>0</v>
      </c>
      <c r="G79" s="127">
        <f>SUM(G80)</f>
        <v>0</v>
      </c>
      <c r="H79" s="127">
        <f>SUM(H80)</f>
        <v>0</v>
      </c>
      <c r="I79" s="120">
        <f t="shared" si="5"/>
        <v>0</v>
      </c>
      <c r="J79" s="122">
        <f t="shared" si="6"/>
        <v>0</v>
      </c>
    </row>
    <row r="80" spans="1:11" s="125" customFormat="1" ht="26.1" hidden="1" customHeight="1">
      <c r="A80" s="128" t="s">
        <v>36</v>
      </c>
      <c r="B80" s="129">
        <f>[1]收支餘絀!$B$81</f>
        <v>100000</v>
      </c>
      <c r="C80" s="129"/>
      <c r="D80" s="130"/>
      <c r="E80" s="120">
        <f t="shared" si="3"/>
        <v>0</v>
      </c>
      <c r="F80" s="121">
        <f t="shared" si="0"/>
        <v>0</v>
      </c>
      <c r="G80" s="130">
        <f>C80+[2]收支餘絀!$G81</f>
        <v>0</v>
      </c>
      <c r="H80" s="130">
        <f>D80+[2]收支餘絀!$H81</f>
        <v>0</v>
      </c>
      <c r="I80" s="120">
        <f t="shared" si="5"/>
        <v>0</v>
      </c>
      <c r="J80" s="122">
        <f t="shared" si="6"/>
        <v>0</v>
      </c>
      <c r="K80" s="51"/>
    </row>
    <row r="81" spans="1:11" s="51" customFormat="1" ht="26.1" hidden="1" customHeight="1">
      <c r="A81" s="126" t="s">
        <v>108</v>
      </c>
      <c r="B81" s="127">
        <f>SUM(B82,B84,B86,B88)</f>
        <v>42356000</v>
      </c>
      <c r="C81" s="127">
        <f>SUM(C82,C84,C86,C88)</f>
        <v>2832692</v>
      </c>
      <c r="D81" s="127">
        <f>SUM(D82,D84,D86,D88)</f>
        <v>3570000</v>
      </c>
      <c r="E81" s="120">
        <f t="shared" si="3"/>
        <v>-737308</v>
      </c>
      <c r="F81" s="121">
        <f t="shared" si="0"/>
        <v>-20.652885154061625</v>
      </c>
      <c r="G81" s="127">
        <f>SUM(G82,G84,G86,G88)</f>
        <v>8550687</v>
      </c>
      <c r="H81" s="127">
        <f>SUM(H82,H84,H86,H88)</f>
        <v>10510000</v>
      </c>
      <c r="I81" s="120">
        <f t="shared" si="5"/>
        <v>-1959313</v>
      </c>
      <c r="J81" s="122">
        <f t="shared" si="6"/>
        <v>-18.642369172216934</v>
      </c>
    </row>
    <row r="82" spans="1:11" s="51" customFormat="1" ht="26.1" hidden="1" customHeight="1">
      <c r="A82" s="126" t="s">
        <v>324</v>
      </c>
      <c r="B82" s="127">
        <f>SUM(B83)</f>
        <v>17641000</v>
      </c>
      <c r="C82" s="127">
        <f>SUM(C83)</f>
        <v>1265157</v>
      </c>
      <c r="D82" s="127">
        <f>SUM(D83)</f>
        <v>1504000</v>
      </c>
      <c r="E82" s="120">
        <f t="shared" si="3"/>
        <v>-238843</v>
      </c>
      <c r="F82" s="121">
        <f t="shared" si="0"/>
        <v>-15.880518617021277</v>
      </c>
      <c r="G82" s="127">
        <f>SUM(G83)</f>
        <v>3793992</v>
      </c>
      <c r="H82" s="127">
        <f>SUM(H83)</f>
        <v>4346000</v>
      </c>
      <c r="I82" s="120">
        <f t="shared" si="5"/>
        <v>-552008</v>
      </c>
      <c r="J82" s="122">
        <f t="shared" si="6"/>
        <v>-12.701518637827888</v>
      </c>
    </row>
    <row r="83" spans="1:11" s="125" customFormat="1" ht="26.1" hidden="1" customHeight="1">
      <c r="A83" s="128" t="s">
        <v>74</v>
      </c>
      <c r="B83" s="129">
        <f>[1]收支餘絀!$B$84</f>
        <v>17641000</v>
      </c>
      <c r="C83" s="129">
        <v>1265157</v>
      </c>
      <c r="D83" s="130">
        <v>1504000</v>
      </c>
      <c r="E83" s="120">
        <f t="shared" si="3"/>
        <v>-238843</v>
      </c>
      <c r="F83" s="121">
        <f t="shared" si="0"/>
        <v>-15.880518617021277</v>
      </c>
      <c r="G83" s="130">
        <f>C83+[2]收支餘絀!$G84</f>
        <v>3793992</v>
      </c>
      <c r="H83" s="130">
        <f>D83+[2]收支餘絀!$H84</f>
        <v>4346000</v>
      </c>
      <c r="I83" s="120">
        <f t="shared" si="5"/>
        <v>-552008</v>
      </c>
      <c r="J83" s="122">
        <f t="shared" si="6"/>
        <v>-12.701518637827888</v>
      </c>
      <c r="K83" s="51"/>
    </row>
    <row r="84" spans="1:11" s="51" customFormat="1" ht="26.1" hidden="1" customHeight="1">
      <c r="A84" s="135" t="s">
        <v>325</v>
      </c>
      <c r="B84" s="127">
        <f>SUM(B85)</f>
        <v>1099000</v>
      </c>
      <c r="C84" s="127">
        <f>SUM(C85)</f>
        <v>49546</v>
      </c>
      <c r="D84" s="127">
        <f>SUM(D85)</f>
        <v>94000</v>
      </c>
      <c r="E84" s="120">
        <f t="shared" si="3"/>
        <v>-44454</v>
      </c>
      <c r="F84" s="121">
        <f t="shared" ref="F84:F150" si="7">IF(D84=0,0,(E84/D84)*100)</f>
        <v>-47.291489361702126</v>
      </c>
      <c r="G84" s="127">
        <f>SUM(G85)</f>
        <v>148491</v>
      </c>
      <c r="H84" s="127">
        <f>SUM(H85)</f>
        <v>271000</v>
      </c>
      <c r="I84" s="120">
        <f t="shared" si="5"/>
        <v>-122509</v>
      </c>
      <c r="J84" s="122">
        <f t="shared" si="6"/>
        <v>-45.206273062730631</v>
      </c>
    </row>
    <row r="85" spans="1:11" s="125" customFormat="1" ht="26.1" hidden="1" customHeight="1">
      <c r="A85" s="128" t="s">
        <v>326</v>
      </c>
      <c r="B85" s="129">
        <f>[1]收支餘絀!$B$86</f>
        <v>1099000</v>
      </c>
      <c r="C85" s="129">
        <v>49546</v>
      </c>
      <c r="D85" s="130">
        <v>94000</v>
      </c>
      <c r="E85" s="120">
        <f t="shared" ref="E85:E151" si="8">C85-D85</f>
        <v>-44454</v>
      </c>
      <c r="F85" s="121">
        <f t="shared" si="7"/>
        <v>-47.291489361702126</v>
      </c>
      <c r="G85" s="130">
        <f>C85+[2]收支餘絀!$G86</f>
        <v>148491</v>
      </c>
      <c r="H85" s="130">
        <f>D85+[2]收支餘絀!$H86</f>
        <v>271000</v>
      </c>
      <c r="I85" s="120">
        <f t="shared" si="5"/>
        <v>-122509</v>
      </c>
      <c r="J85" s="122">
        <f t="shared" si="6"/>
        <v>-45.206273062730631</v>
      </c>
      <c r="K85" s="51"/>
    </row>
    <row r="86" spans="1:11" s="51" customFormat="1" ht="26.1" hidden="1" customHeight="1">
      <c r="A86" s="126" t="s">
        <v>327</v>
      </c>
      <c r="B86" s="127">
        <f>SUM(B87)</f>
        <v>2369000</v>
      </c>
      <c r="C86" s="127">
        <f>SUM(C87)</f>
        <v>98574</v>
      </c>
      <c r="D86" s="127">
        <f>SUM(D87)</f>
        <v>202000</v>
      </c>
      <c r="E86" s="120">
        <f t="shared" si="8"/>
        <v>-103426</v>
      </c>
      <c r="F86" s="121">
        <f t="shared" si="7"/>
        <v>-51.2009900990099</v>
      </c>
      <c r="G86" s="127">
        <f>SUM(G87)</f>
        <v>296203</v>
      </c>
      <c r="H86" s="127">
        <f>SUM(H87)</f>
        <v>583000</v>
      </c>
      <c r="I86" s="120">
        <f t="shared" si="5"/>
        <v>-286797</v>
      </c>
      <c r="J86" s="122">
        <f t="shared" si="6"/>
        <v>-49.19331046312179</v>
      </c>
    </row>
    <row r="87" spans="1:11" s="125" customFormat="1" ht="26.1" hidden="1" customHeight="1">
      <c r="A87" s="128" t="s">
        <v>328</v>
      </c>
      <c r="B87" s="129">
        <f>[1]收支餘絀!$B$88</f>
        <v>2369000</v>
      </c>
      <c r="C87" s="129">
        <v>98574</v>
      </c>
      <c r="D87" s="130">
        <v>202000</v>
      </c>
      <c r="E87" s="120">
        <f t="shared" si="8"/>
        <v>-103426</v>
      </c>
      <c r="F87" s="121">
        <f t="shared" si="7"/>
        <v>-51.2009900990099</v>
      </c>
      <c r="G87" s="130">
        <f>C87+[2]收支餘絀!$G88</f>
        <v>296203</v>
      </c>
      <c r="H87" s="130">
        <f>D87+[2]收支餘絀!$H88</f>
        <v>583000</v>
      </c>
      <c r="I87" s="120">
        <f t="shared" si="5"/>
        <v>-286797</v>
      </c>
      <c r="J87" s="122">
        <f t="shared" si="6"/>
        <v>-49.19331046312179</v>
      </c>
      <c r="K87" s="51"/>
    </row>
    <row r="88" spans="1:11" s="51" customFormat="1" ht="26.1" hidden="1" customHeight="1">
      <c r="A88" s="126" t="s">
        <v>329</v>
      </c>
      <c r="B88" s="127">
        <f>SUM(B89)</f>
        <v>21247000</v>
      </c>
      <c r="C88" s="127">
        <f>C89+C90</f>
        <v>1419415</v>
      </c>
      <c r="D88" s="127">
        <f>D89+D90</f>
        <v>1770000</v>
      </c>
      <c r="E88" s="120">
        <f t="shared" si="8"/>
        <v>-350585</v>
      </c>
      <c r="F88" s="121">
        <f t="shared" si="7"/>
        <v>-19.807062146892658</v>
      </c>
      <c r="G88" s="127">
        <f>G89+G90</f>
        <v>4312001</v>
      </c>
      <c r="H88" s="127">
        <f>H89+H90</f>
        <v>5310000</v>
      </c>
      <c r="I88" s="120">
        <f t="shared" si="5"/>
        <v>-997999</v>
      </c>
      <c r="J88" s="122">
        <f t="shared" si="6"/>
        <v>-18.794708097928435</v>
      </c>
    </row>
    <row r="89" spans="1:11" s="125" customFormat="1" ht="26.1" hidden="1" customHeight="1">
      <c r="A89" s="128" t="s">
        <v>330</v>
      </c>
      <c r="B89" s="129">
        <f>[1]收支餘絀!$B$90</f>
        <v>21247000</v>
      </c>
      <c r="C89" s="129">
        <v>1418918</v>
      </c>
      <c r="D89" s="130">
        <v>1770000</v>
      </c>
      <c r="E89" s="120">
        <f t="shared" si="8"/>
        <v>-351082</v>
      </c>
      <c r="F89" s="121">
        <f t="shared" si="7"/>
        <v>-19.835141242937855</v>
      </c>
      <c r="G89" s="130">
        <f>C89+[2]收支餘絀!$G90</f>
        <v>4310510</v>
      </c>
      <c r="H89" s="130">
        <f>D89+[2]收支餘絀!$H90</f>
        <v>5310000</v>
      </c>
      <c r="I89" s="120">
        <f t="shared" si="5"/>
        <v>-999490</v>
      </c>
      <c r="J89" s="122">
        <f t="shared" si="6"/>
        <v>-18.822787193973632</v>
      </c>
      <c r="K89" s="51"/>
    </row>
    <row r="90" spans="1:11" s="125" customFormat="1" ht="26.1" hidden="1" customHeight="1">
      <c r="A90" s="128" t="s">
        <v>447</v>
      </c>
      <c r="B90" s="129">
        <f>[1]收支餘絀!$B$91</f>
        <v>0</v>
      </c>
      <c r="C90" s="129">
        <v>497</v>
      </c>
      <c r="D90" s="130">
        <v>0</v>
      </c>
      <c r="E90" s="120">
        <f t="shared" si="8"/>
        <v>497</v>
      </c>
      <c r="F90" s="121">
        <f t="shared" si="7"/>
        <v>0</v>
      </c>
      <c r="G90" s="130">
        <f>C90+[2]收支餘絀!$G91</f>
        <v>1491</v>
      </c>
      <c r="H90" s="130">
        <f>D90+[2]收支餘絀!$H91</f>
        <v>0</v>
      </c>
      <c r="I90" s="120">
        <f t="shared" si="5"/>
        <v>1491</v>
      </c>
      <c r="J90" s="122">
        <f t="shared" si="6"/>
        <v>0</v>
      </c>
      <c r="K90" s="51"/>
    </row>
    <row r="91" spans="1:11" s="51" customFormat="1" ht="26.1" hidden="1" customHeight="1">
      <c r="A91" s="126" t="s">
        <v>331</v>
      </c>
      <c r="B91" s="127">
        <f>SUM(B94,B92)</f>
        <v>0</v>
      </c>
      <c r="C91" s="127">
        <f>SUM(C94,C92)</f>
        <v>0</v>
      </c>
      <c r="D91" s="127">
        <f>SUM(D94,D92)</f>
        <v>0</v>
      </c>
      <c r="E91" s="120">
        <f t="shared" si="8"/>
        <v>0</v>
      </c>
      <c r="F91" s="121">
        <f t="shared" si="7"/>
        <v>0</v>
      </c>
      <c r="G91" s="127">
        <f>SUM(G94,G92)</f>
        <v>0</v>
      </c>
      <c r="H91" s="127">
        <f>SUM(H94,H92)</f>
        <v>0</v>
      </c>
      <c r="I91" s="120">
        <f t="shared" si="5"/>
        <v>0</v>
      </c>
      <c r="J91" s="122">
        <f t="shared" si="6"/>
        <v>0</v>
      </c>
    </row>
    <row r="92" spans="1:11" s="51" customFormat="1" ht="26.1" hidden="1" customHeight="1">
      <c r="A92" s="126" t="s">
        <v>440</v>
      </c>
      <c r="B92" s="127">
        <f>SUM(B93)</f>
        <v>0</v>
      </c>
      <c r="C92" s="127">
        <f>SUM(C93)</f>
        <v>0</v>
      </c>
      <c r="D92" s="127">
        <f>SUM(D93)</f>
        <v>0</v>
      </c>
      <c r="E92" s="120">
        <f t="shared" si="8"/>
        <v>0</v>
      </c>
      <c r="F92" s="121">
        <f t="shared" si="7"/>
        <v>0</v>
      </c>
      <c r="G92" s="127">
        <f>SUM(G93)</f>
        <v>0</v>
      </c>
      <c r="H92" s="127">
        <f>SUM(H93)</f>
        <v>0</v>
      </c>
      <c r="I92" s="120">
        <f t="shared" si="5"/>
        <v>0</v>
      </c>
      <c r="J92" s="122">
        <f t="shared" si="6"/>
        <v>0</v>
      </c>
    </row>
    <row r="93" spans="1:11" s="125" customFormat="1" ht="26.1" hidden="1" customHeight="1">
      <c r="A93" s="128" t="s">
        <v>441</v>
      </c>
      <c r="B93" s="129">
        <v>0</v>
      </c>
      <c r="C93" s="129">
        <v>0</v>
      </c>
      <c r="D93" s="130">
        <v>0</v>
      </c>
      <c r="E93" s="120">
        <f t="shared" si="8"/>
        <v>0</v>
      </c>
      <c r="F93" s="121">
        <f t="shared" si="7"/>
        <v>0</v>
      </c>
      <c r="G93" s="130">
        <f>C93+[2]收支餘絀!$G94</f>
        <v>0</v>
      </c>
      <c r="H93" s="130">
        <f>D93+[2]收支餘絀!$H94</f>
        <v>0</v>
      </c>
      <c r="I93" s="120">
        <f t="shared" si="5"/>
        <v>0</v>
      </c>
      <c r="J93" s="122">
        <f t="shared" si="6"/>
        <v>0</v>
      </c>
      <c r="K93" s="51"/>
    </row>
    <row r="94" spans="1:11" s="51" customFormat="1" ht="26.1" hidden="1" customHeight="1">
      <c r="A94" s="126" t="s">
        <v>332</v>
      </c>
      <c r="B94" s="127">
        <f>SUM(B95:B96)</f>
        <v>0</v>
      </c>
      <c r="C94" s="127">
        <f>SUM(C95:C96)</f>
        <v>0</v>
      </c>
      <c r="D94" s="127">
        <f>SUM(D95:D96)</f>
        <v>0</v>
      </c>
      <c r="E94" s="120">
        <f t="shared" si="8"/>
        <v>0</v>
      </c>
      <c r="F94" s="121">
        <f t="shared" si="7"/>
        <v>0</v>
      </c>
      <c r="G94" s="127">
        <f>SUM(G95:G96)</f>
        <v>0</v>
      </c>
      <c r="H94" s="127">
        <f>SUM(H95:H96)</f>
        <v>0</v>
      </c>
      <c r="I94" s="120">
        <f t="shared" si="5"/>
        <v>0</v>
      </c>
      <c r="J94" s="122">
        <f t="shared" si="6"/>
        <v>0</v>
      </c>
    </row>
    <row r="95" spans="1:11" s="125" customFormat="1" ht="26.1" hidden="1" customHeight="1">
      <c r="A95" s="128" t="s">
        <v>333</v>
      </c>
      <c r="B95" s="129">
        <v>0</v>
      </c>
      <c r="C95" s="129">
        <v>0</v>
      </c>
      <c r="D95" s="130">
        <v>0</v>
      </c>
      <c r="E95" s="120">
        <f t="shared" si="8"/>
        <v>0</v>
      </c>
      <c r="F95" s="121">
        <f t="shared" si="7"/>
        <v>0</v>
      </c>
      <c r="G95" s="130">
        <f>C95+[2]收支餘絀!$G96</f>
        <v>0</v>
      </c>
      <c r="H95" s="130">
        <f>D95+[2]收支餘絀!$H96</f>
        <v>0</v>
      </c>
      <c r="I95" s="120">
        <f t="shared" si="5"/>
        <v>0</v>
      </c>
      <c r="J95" s="122">
        <f t="shared" si="6"/>
        <v>0</v>
      </c>
      <c r="K95" s="51"/>
    </row>
    <row r="96" spans="1:11" s="125" customFormat="1" ht="26.1" hidden="1" customHeight="1">
      <c r="A96" s="128" t="s">
        <v>334</v>
      </c>
      <c r="B96" s="129">
        <v>0</v>
      </c>
      <c r="C96" s="129">
        <v>0</v>
      </c>
      <c r="D96" s="130">
        <v>0</v>
      </c>
      <c r="E96" s="120">
        <f t="shared" si="8"/>
        <v>0</v>
      </c>
      <c r="F96" s="121">
        <f t="shared" si="7"/>
        <v>0</v>
      </c>
      <c r="G96" s="130">
        <f>C96+[2]收支餘絀!$G97</f>
        <v>0</v>
      </c>
      <c r="H96" s="130">
        <f>D96+[2]收支餘絀!$H97</f>
        <v>0</v>
      </c>
      <c r="I96" s="120">
        <f t="shared" si="5"/>
        <v>0</v>
      </c>
      <c r="J96" s="122">
        <f t="shared" si="6"/>
        <v>0</v>
      </c>
      <c r="K96" s="51"/>
    </row>
    <row r="97" spans="1:11" s="51" customFormat="1" ht="26.1" hidden="1" customHeight="1">
      <c r="A97" s="126" t="s">
        <v>335</v>
      </c>
      <c r="B97" s="127">
        <f t="shared" ref="B97:D98" si="9">SUM(B98)</f>
        <v>0</v>
      </c>
      <c r="C97" s="127">
        <f t="shared" si="9"/>
        <v>0</v>
      </c>
      <c r="D97" s="127">
        <f t="shared" si="9"/>
        <v>0</v>
      </c>
      <c r="E97" s="120">
        <f t="shared" si="8"/>
        <v>0</v>
      </c>
      <c r="F97" s="121">
        <f t="shared" si="7"/>
        <v>0</v>
      </c>
      <c r="G97" s="127">
        <f>SUM(G98)</f>
        <v>0</v>
      </c>
      <c r="H97" s="127">
        <f>SUM(H98)</f>
        <v>0</v>
      </c>
      <c r="I97" s="120">
        <f t="shared" si="5"/>
        <v>0</v>
      </c>
      <c r="J97" s="122">
        <f t="shared" si="6"/>
        <v>0</v>
      </c>
    </row>
    <row r="98" spans="1:11" s="51" customFormat="1" ht="26.1" hidden="1" customHeight="1">
      <c r="A98" s="126" t="s">
        <v>336</v>
      </c>
      <c r="B98" s="127">
        <f t="shared" si="9"/>
        <v>0</v>
      </c>
      <c r="C98" s="127">
        <f t="shared" si="9"/>
        <v>0</v>
      </c>
      <c r="D98" s="127">
        <f t="shared" si="9"/>
        <v>0</v>
      </c>
      <c r="E98" s="120">
        <f t="shared" si="8"/>
        <v>0</v>
      </c>
      <c r="F98" s="121">
        <f t="shared" si="7"/>
        <v>0</v>
      </c>
      <c r="G98" s="127">
        <f>SUM(G99)</f>
        <v>0</v>
      </c>
      <c r="H98" s="127">
        <f>SUM(H99)</f>
        <v>0</v>
      </c>
      <c r="I98" s="120">
        <f t="shared" si="5"/>
        <v>0</v>
      </c>
      <c r="J98" s="122">
        <f t="shared" si="6"/>
        <v>0</v>
      </c>
    </row>
    <row r="99" spans="1:11" s="125" customFormat="1" ht="26.1" hidden="1" customHeight="1">
      <c r="A99" s="128" t="s">
        <v>337</v>
      </c>
      <c r="B99" s="129">
        <v>0</v>
      </c>
      <c r="C99" s="129"/>
      <c r="D99" s="130"/>
      <c r="E99" s="120">
        <f t="shared" si="8"/>
        <v>0</v>
      </c>
      <c r="F99" s="121">
        <f t="shared" si="7"/>
        <v>0</v>
      </c>
      <c r="G99" s="130">
        <f>C99+[2]收支餘絀!$G100</f>
        <v>0</v>
      </c>
      <c r="H99" s="130">
        <f>D99+[2]收支餘絀!$H100</f>
        <v>0</v>
      </c>
      <c r="I99" s="120">
        <f t="shared" si="5"/>
        <v>0</v>
      </c>
      <c r="J99" s="122">
        <f t="shared" si="6"/>
        <v>0</v>
      </c>
      <c r="K99" s="51"/>
    </row>
    <row r="100" spans="1:11" s="51" customFormat="1" ht="26.1" hidden="1" customHeight="1">
      <c r="A100" s="126" t="s">
        <v>338</v>
      </c>
      <c r="B100" s="134">
        <f t="shared" ref="B100:D101" si="10">B101</f>
        <v>0</v>
      </c>
      <c r="C100" s="134">
        <f t="shared" si="10"/>
        <v>0</v>
      </c>
      <c r="D100" s="134">
        <f t="shared" si="10"/>
        <v>0</v>
      </c>
      <c r="E100" s="120">
        <f t="shared" si="8"/>
        <v>0</v>
      </c>
      <c r="F100" s="121">
        <f t="shared" si="7"/>
        <v>0</v>
      </c>
      <c r="G100" s="124">
        <f>G101</f>
        <v>0</v>
      </c>
      <c r="H100" s="124">
        <f>H101</f>
        <v>0</v>
      </c>
      <c r="I100" s="120">
        <f t="shared" si="5"/>
        <v>0</v>
      </c>
      <c r="J100" s="122">
        <f t="shared" si="6"/>
        <v>0</v>
      </c>
    </row>
    <row r="101" spans="1:11" s="51" customFormat="1" ht="26.1" hidden="1" customHeight="1">
      <c r="A101" s="126" t="s">
        <v>339</v>
      </c>
      <c r="B101" s="134">
        <f t="shared" si="10"/>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125" customFormat="1" ht="26.1" hidden="1" customHeight="1">
      <c r="A102" s="128" t="s">
        <v>312</v>
      </c>
      <c r="B102" s="129"/>
      <c r="C102" s="129"/>
      <c r="D102" s="129">
        <v>0</v>
      </c>
      <c r="E102" s="120">
        <f t="shared" si="8"/>
        <v>0</v>
      </c>
      <c r="F102" s="121">
        <f t="shared" si="7"/>
        <v>0</v>
      </c>
      <c r="G102" s="130">
        <f>C102+[2]收支餘絀!$G103</f>
        <v>0</v>
      </c>
      <c r="H102" s="130">
        <f>D102+[2]收支餘絀!$H103</f>
        <v>0</v>
      </c>
      <c r="I102" s="120">
        <f t="shared" si="5"/>
        <v>0</v>
      </c>
      <c r="J102" s="122">
        <f t="shared" si="6"/>
        <v>0</v>
      </c>
      <c r="K102" s="51"/>
    </row>
    <row r="103" spans="1:11" s="51" customFormat="1" ht="23.55" customHeight="1">
      <c r="A103" s="74" t="s">
        <v>340</v>
      </c>
      <c r="B103" s="127">
        <f>SUM(B104)</f>
        <v>1099000</v>
      </c>
      <c r="C103" s="127">
        <f>SUM(C104)</f>
        <v>0</v>
      </c>
      <c r="D103" s="127">
        <f>SUM(D104)</f>
        <v>0</v>
      </c>
      <c r="E103" s="120">
        <f t="shared" si="8"/>
        <v>0</v>
      </c>
      <c r="F103" s="121">
        <f t="shared" si="7"/>
        <v>0</v>
      </c>
      <c r="G103" s="127">
        <f>SUM(G104)</f>
        <v>8990</v>
      </c>
      <c r="H103" s="127">
        <f>SUM(H104)</f>
        <v>0</v>
      </c>
      <c r="I103" s="120">
        <f t="shared" si="5"/>
        <v>8990</v>
      </c>
      <c r="J103" s="122">
        <f t="shared" si="6"/>
        <v>0</v>
      </c>
    </row>
    <row r="104" spans="1:11" s="51" customFormat="1" ht="23.25" customHeight="1">
      <c r="A104" s="74" t="s">
        <v>419</v>
      </c>
      <c r="B104" s="127">
        <f>SUM(B105,B133,B143,B150)</f>
        <v>1099000</v>
      </c>
      <c r="C104" s="127">
        <f>SUM(C105,C133,C143,C150)</f>
        <v>0</v>
      </c>
      <c r="D104" s="127">
        <f>SUM(D105,D133,D143,D150)</f>
        <v>0</v>
      </c>
      <c r="E104" s="120">
        <f t="shared" si="8"/>
        <v>0</v>
      </c>
      <c r="F104" s="121">
        <f t="shared" si="7"/>
        <v>0</v>
      </c>
      <c r="G104" s="127">
        <f>SUM(G105,G133,G143,G150)</f>
        <v>8990</v>
      </c>
      <c r="H104" s="127">
        <f>SUM(H105,H133,H143,H150)</f>
        <v>0</v>
      </c>
      <c r="I104" s="120">
        <f t="shared" si="5"/>
        <v>8990</v>
      </c>
      <c r="J104" s="122">
        <f t="shared" si="6"/>
        <v>0</v>
      </c>
    </row>
    <row r="105" spans="1:11" s="51" customFormat="1" ht="26.1" hidden="1" customHeight="1">
      <c r="A105" s="126" t="s">
        <v>341</v>
      </c>
      <c r="B105" s="127">
        <f>SUM(B106,B110,B114,B117,B119,B123,B126,B131)</f>
        <v>1000000</v>
      </c>
      <c r="C105" s="127">
        <f>SUM(C106,C110,C114,C117,C119,C123,C126,C131)</f>
        <v>0</v>
      </c>
      <c r="D105" s="127">
        <f>SUM(D106,D110,D114,D117,D119,D123,D126,D131)</f>
        <v>0</v>
      </c>
      <c r="E105" s="120">
        <f t="shared" si="8"/>
        <v>0</v>
      </c>
      <c r="F105" s="121">
        <f t="shared" si="7"/>
        <v>0</v>
      </c>
      <c r="G105" s="127">
        <f>SUM(G106,G110,G114,G117,G119,G123,G126,G131)</f>
        <v>8990</v>
      </c>
      <c r="H105" s="127">
        <f>SUM(H106,H110,H114,H117,H119,H123,H126,H131)</f>
        <v>0</v>
      </c>
      <c r="I105" s="120">
        <f t="shared" si="5"/>
        <v>8990</v>
      </c>
      <c r="J105" s="122">
        <f t="shared" si="6"/>
        <v>0</v>
      </c>
    </row>
    <row r="106" spans="1:11" s="51" customFormat="1" ht="26.1" hidden="1" customHeight="1">
      <c r="A106" s="126" t="s">
        <v>266</v>
      </c>
      <c r="B106" s="127">
        <f>SUM(B107:B109)</f>
        <v>380000</v>
      </c>
      <c r="C106" s="127">
        <f>SUM(C107:C109)</f>
        <v>0</v>
      </c>
      <c r="D106" s="127">
        <f>SUM(D107:D109)</f>
        <v>0</v>
      </c>
      <c r="E106" s="120">
        <f t="shared" si="8"/>
        <v>0</v>
      </c>
      <c r="F106" s="121">
        <f t="shared" si="7"/>
        <v>0</v>
      </c>
      <c r="G106" s="127">
        <f>SUM(G107:G109)</f>
        <v>0</v>
      </c>
      <c r="H106" s="127">
        <f>SUM(H107:H109)</f>
        <v>0</v>
      </c>
      <c r="I106" s="120">
        <f t="shared" si="5"/>
        <v>0</v>
      </c>
      <c r="J106" s="122">
        <f t="shared" si="6"/>
        <v>0</v>
      </c>
    </row>
    <row r="107" spans="1:11" s="125" customFormat="1" ht="26.1" hidden="1" customHeight="1">
      <c r="A107" s="128" t="s">
        <v>342</v>
      </c>
      <c r="B107" s="129">
        <v>370000</v>
      </c>
      <c r="C107" s="130">
        <v>0</v>
      </c>
      <c r="D107" s="130">
        <v>0</v>
      </c>
      <c r="E107" s="120">
        <f t="shared" si="8"/>
        <v>0</v>
      </c>
      <c r="F107" s="121">
        <f t="shared" si="7"/>
        <v>0</v>
      </c>
      <c r="G107" s="130">
        <f>C107+[2]收支餘絀!$G108</f>
        <v>0</v>
      </c>
      <c r="H107" s="130">
        <f>D107+[2]收支餘絀!$H108</f>
        <v>0</v>
      </c>
      <c r="I107" s="120">
        <f t="shared" si="5"/>
        <v>0</v>
      </c>
      <c r="J107" s="122">
        <f t="shared" si="6"/>
        <v>0</v>
      </c>
      <c r="K107" s="51"/>
    </row>
    <row r="108" spans="1:11" s="125" customFormat="1" ht="26.1" hidden="1" customHeight="1">
      <c r="A108" s="128" t="s">
        <v>268</v>
      </c>
      <c r="B108" s="129">
        <v>10000</v>
      </c>
      <c r="C108" s="130">
        <v>0</v>
      </c>
      <c r="D108" s="130">
        <v>0</v>
      </c>
      <c r="E108" s="120">
        <f t="shared" si="8"/>
        <v>0</v>
      </c>
      <c r="F108" s="121">
        <f t="shared" si="7"/>
        <v>0</v>
      </c>
      <c r="G108" s="130">
        <f>C108+[2]收支餘絀!$G109</f>
        <v>0</v>
      </c>
      <c r="H108" s="130">
        <f>D108+[2]收支餘絀!$H109</f>
        <v>0</v>
      </c>
      <c r="I108" s="120">
        <f t="shared" si="5"/>
        <v>0</v>
      </c>
      <c r="J108" s="122">
        <f t="shared" si="6"/>
        <v>0</v>
      </c>
      <c r="K108" s="51"/>
    </row>
    <row r="109" spans="1:11" s="125" customFormat="1" ht="26.1" hidden="1" customHeight="1">
      <c r="A109" s="128" t="s">
        <v>343</v>
      </c>
      <c r="B109" s="129">
        <v>0</v>
      </c>
      <c r="C109" s="130">
        <v>0</v>
      </c>
      <c r="D109" s="130">
        <v>0</v>
      </c>
      <c r="E109" s="120">
        <f t="shared" si="8"/>
        <v>0</v>
      </c>
      <c r="F109" s="121">
        <f t="shared" si="7"/>
        <v>0</v>
      </c>
      <c r="G109" s="130">
        <f>C109+[2]收支餘絀!$G110</f>
        <v>0</v>
      </c>
      <c r="H109" s="130">
        <f>D109+[2]收支餘絀!$H110</f>
        <v>0</v>
      </c>
      <c r="I109" s="120">
        <f t="shared" si="5"/>
        <v>0</v>
      </c>
      <c r="J109" s="122">
        <f t="shared" si="6"/>
        <v>0</v>
      </c>
      <c r="K109" s="51"/>
    </row>
    <row r="110" spans="1:11" s="51" customFormat="1" ht="26.1" hidden="1" customHeight="1">
      <c r="A110" s="126" t="s">
        <v>344</v>
      </c>
      <c r="B110" s="127">
        <f>SUM(B111:B113)</f>
        <v>80000</v>
      </c>
      <c r="C110" s="127">
        <f t="shared" ref="C110:D110" si="11">SUM(C111:C113)</f>
        <v>0</v>
      </c>
      <c r="D110" s="127">
        <f t="shared" si="11"/>
        <v>0</v>
      </c>
      <c r="E110" s="120">
        <f t="shared" si="8"/>
        <v>0</v>
      </c>
      <c r="F110" s="121">
        <f t="shared" si="7"/>
        <v>0</v>
      </c>
      <c r="G110" s="127">
        <f t="shared" ref="G110" si="12">SUM(G111:G113)</f>
        <v>8990</v>
      </c>
      <c r="H110" s="127">
        <f t="shared" ref="H110" si="13">SUM(H111:H113)</f>
        <v>0</v>
      </c>
      <c r="I110" s="120">
        <f t="shared" si="5"/>
        <v>8990</v>
      </c>
      <c r="J110" s="122">
        <f t="shared" si="6"/>
        <v>0</v>
      </c>
    </row>
    <row r="111" spans="1:11" s="125" customFormat="1" ht="26.1" hidden="1" customHeight="1">
      <c r="A111" s="128" t="s">
        <v>270</v>
      </c>
      <c r="B111" s="129">
        <v>20000</v>
      </c>
      <c r="C111" s="129">
        <v>0</v>
      </c>
      <c r="D111" s="130">
        <v>0</v>
      </c>
      <c r="E111" s="120">
        <f t="shared" si="8"/>
        <v>0</v>
      </c>
      <c r="F111" s="121">
        <f t="shared" si="7"/>
        <v>0</v>
      </c>
      <c r="G111" s="130">
        <f>C111+[2]收支餘絀!$G112</f>
        <v>8990</v>
      </c>
      <c r="H111" s="130">
        <f>D111+[2]收支餘絀!$H112</f>
        <v>0</v>
      </c>
      <c r="I111" s="120">
        <f t="shared" si="5"/>
        <v>8990</v>
      </c>
      <c r="J111" s="122">
        <f t="shared" si="6"/>
        <v>0</v>
      </c>
      <c r="K111" s="51"/>
    </row>
    <row r="112" spans="1:11" s="125" customFormat="1" ht="26.1" hidden="1" customHeight="1">
      <c r="A112" s="128" t="s">
        <v>345</v>
      </c>
      <c r="B112" s="129">
        <v>30000</v>
      </c>
      <c r="C112" s="129">
        <v>0</v>
      </c>
      <c r="D112" s="130">
        <v>0</v>
      </c>
      <c r="E112" s="120">
        <f t="shared" si="8"/>
        <v>0</v>
      </c>
      <c r="F112" s="121">
        <f t="shared" si="7"/>
        <v>0</v>
      </c>
      <c r="G112" s="130">
        <f>C112+[2]收支餘絀!$G113</f>
        <v>0</v>
      </c>
      <c r="H112" s="130">
        <f>D112+[2]收支餘絀!$H113</f>
        <v>0</v>
      </c>
      <c r="I112" s="120">
        <f t="shared" si="5"/>
        <v>0</v>
      </c>
      <c r="J112" s="122">
        <f t="shared" si="6"/>
        <v>0</v>
      </c>
      <c r="K112" s="51"/>
    </row>
    <row r="113" spans="1:11" s="125" customFormat="1" ht="26.1" hidden="1" customHeight="1">
      <c r="A113" s="128" t="s">
        <v>412</v>
      </c>
      <c r="B113" s="129">
        <v>30000</v>
      </c>
      <c r="C113" s="129"/>
      <c r="D113" s="130"/>
      <c r="E113" s="120">
        <f t="shared" si="8"/>
        <v>0</v>
      </c>
      <c r="F113" s="121">
        <f t="shared" si="7"/>
        <v>0</v>
      </c>
      <c r="G113" s="130">
        <f>C113+[2]收支餘絀!$G114</f>
        <v>0</v>
      </c>
      <c r="H113" s="130">
        <f>D113+[2]收支餘絀!$H114</f>
        <v>0</v>
      </c>
      <c r="I113" s="120">
        <f t="shared" si="5"/>
        <v>0</v>
      </c>
      <c r="J113" s="122">
        <f t="shared" si="6"/>
        <v>0</v>
      </c>
      <c r="K113" s="51"/>
    </row>
    <row r="114" spans="1:11" s="51" customFormat="1" ht="26.1" hidden="1" customHeight="1">
      <c r="A114" s="126" t="s">
        <v>346</v>
      </c>
      <c r="B114" s="127">
        <f>SUM(B115:B116)</f>
        <v>0</v>
      </c>
      <c r="C114" s="127">
        <f>SUM(C115:C116)</f>
        <v>0</v>
      </c>
      <c r="D114" s="127">
        <f>SUM(D115:D116)</f>
        <v>0</v>
      </c>
      <c r="E114" s="120">
        <f t="shared" si="8"/>
        <v>0</v>
      </c>
      <c r="F114" s="121">
        <f t="shared" si="7"/>
        <v>0</v>
      </c>
      <c r="G114" s="127">
        <f>SUM(G115:G116)</f>
        <v>0</v>
      </c>
      <c r="H114" s="127">
        <f>SUM(H115:H116)</f>
        <v>0</v>
      </c>
      <c r="I114" s="120">
        <f t="shared" si="5"/>
        <v>0</v>
      </c>
      <c r="J114" s="122">
        <f t="shared" si="6"/>
        <v>0</v>
      </c>
    </row>
    <row r="115" spans="1:11" s="125" customFormat="1" ht="26.1" hidden="1" customHeight="1">
      <c r="A115" s="128" t="s">
        <v>347</v>
      </c>
      <c r="B115" s="129">
        <v>0</v>
      </c>
      <c r="C115" s="129">
        <v>0</v>
      </c>
      <c r="D115" s="130">
        <v>0</v>
      </c>
      <c r="E115" s="120">
        <f t="shared" si="8"/>
        <v>0</v>
      </c>
      <c r="F115" s="121">
        <f t="shared" si="7"/>
        <v>0</v>
      </c>
      <c r="G115" s="130">
        <f>C115+[2]收支餘絀!$G116</f>
        <v>0</v>
      </c>
      <c r="H115" s="130">
        <f>D115+[2]收支餘絀!$H116</f>
        <v>0</v>
      </c>
      <c r="I115" s="120">
        <f t="shared" si="5"/>
        <v>0</v>
      </c>
      <c r="J115" s="122">
        <f t="shared" si="6"/>
        <v>0</v>
      </c>
      <c r="K115" s="51"/>
    </row>
    <row r="116" spans="1:11" s="125" customFormat="1" ht="26.1" hidden="1" customHeight="1">
      <c r="A116" s="128" t="s">
        <v>348</v>
      </c>
      <c r="B116" s="129"/>
      <c r="C116" s="129">
        <v>0</v>
      </c>
      <c r="D116" s="130"/>
      <c r="E116" s="120">
        <f t="shared" si="8"/>
        <v>0</v>
      </c>
      <c r="F116" s="121">
        <f t="shared" si="7"/>
        <v>0</v>
      </c>
      <c r="G116" s="130">
        <f>C116+[2]收支餘絀!$G117</f>
        <v>0</v>
      </c>
      <c r="H116" s="130">
        <f>D116+[2]收支餘絀!$H117</f>
        <v>0</v>
      </c>
      <c r="I116" s="120">
        <f t="shared" si="5"/>
        <v>0</v>
      </c>
      <c r="J116" s="122">
        <f t="shared" si="6"/>
        <v>0</v>
      </c>
      <c r="K116" s="51"/>
    </row>
    <row r="117" spans="1:11" s="51" customFormat="1" ht="26.1" hidden="1" customHeight="1">
      <c r="A117" s="126" t="s">
        <v>349</v>
      </c>
      <c r="B117" s="127">
        <f>SUM(B118)</f>
        <v>0</v>
      </c>
      <c r="C117" s="127">
        <f>SUM(C118)</f>
        <v>0</v>
      </c>
      <c r="D117" s="127">
        <f>SUM(D118)</f>
        <v>0</v>
      </c>
      <c r="E117" s="120">
        <f t="shared" si="8"/>
        <v>0</v>
      </c>
      <c r="F117" s="121">
        <f t="shared" si="7"/>
        <v>0</v>
      </c>
      <c r="G117" s="127">
        <f>SUM(G118)</f>
        <v>0</v>
      </c>
      <c r="H117" s="127">
        <f>SUM(H118)</f>
        <v>0</v>
      </c>
      <c r="I117" s="120">
        <f t="shared" si="5"/>
        <v>0</v>
      </c>
      <c r="J117" s="122">
        <f t="shared" si="6"/>
        <v>0</v>
      </c>
    </row>
    <row r="118" spans="1:11" s="125" customFormat="1" ht="26.1" hidden="1" customHeight="1">
      <c r="A118" s="128" t="s">
        <v>350</v>
      </c>
      <c r="B118" s="129"/>
      <c r="C118" s="129">
        <v>0</v>
      </c>
      <c r="D118" s="130"/>
      <c r="E118" s="120">
        <f t="shared" si="8"/>
        <v>0</v>
      </c>
      <c r="F118" s="121">
        <f t="shared" si="7"/>
        <v>0</v>
      </c>
      <c r="G118" s="130">
        <f>C118+[2]收支餘絀!$G119</f>
        <v>0</v>
      </c>
      <c r="H118" s="130">
        <f>D118+[2]收支餘絀!$H119</f>
        <v>0</v>
      </c>
      <c r="I118" s="120">
        <f t="shared" si="5"/>
        <v>0</v>
      </c>
      <c r="J118" s="122">
        <f t="shared" si="6"/>
        <v>0</v>
      </c>
      <c r="K118" s="51"/>
    </row>
    <row r="119" spans="1:11" s="51" customFormat="1" ht="26.1" hidden="1" customHeight="1">
      <c r="A119" s="126" t="s">
        <v>351</v>
      </c>
      <c r="B119" s="127">
        <f>SUM(B120:B122)</f>
        <v>460000</v>
      </c>
      <c r="C119" s="127">
        <f>SUM(C120:C122)</f>
        <v>0</v>
      </c>
      <c r="D119" s="127">
        <f>SUM(D120:D122)</f>
        <v>0</v>
      </c>
      <c r="E119" s="120">
        <f t="shared" si="8"/>
        <v>0</v>
      </c>
      <c r="F119" s="121">
        <f t="shared" si="7"/>
        <v>0</v>
      </c>
      <c r="G119" s="127">
        <f>SUM(G120:G122)</f>
        <v>0</v>
      </c>
      <c r="H119" s="127">
        <f>SUM(H120:H122)</f>
        <v>0</v>
      </c>
      <c r="I119" s="120">
        <f t="shared" si="5"/>
        <v>0</v>
      </c>
      <c r="J119" s="122">
        <f t="shared" si="6"/>
        <v>0</v>
      </c>
    </row>
    <row r="120" spans="1:11" s="125" customFormat="1" ht="26.1" hidden="1" customHeight="1">
      <c r="A120" s="128" t="s">
        <v>413</v>
      </c>
      <c r="B120" s="129">
        <v>260000</v>
      </c>
      <c r="C120" s="129">
        <v>0</v>
      </c>
      <c r="D120" s="130">
        <v>0</v>
      </c>
      <c r="E120" s="120">
        <f t="shared" si="8"/>
        <v>0</v>
      </c>
      <c r="F120" s="121">
        <f t="shared" si="7"/>
        <v>0</v>
      </c>
      <c r="G120" s="130">
        <f>C120+[2]收支餘絀!$G121</f>
        <v>0</v>
      </c>
      <c r="H120" s="130">
        <f>D120+[2]收支餘絀!$H121</f>
        <v>0</v>
      </c>
      <c r="I120" s="120">
        <f t="shared" si="5"/>
        <v>0</v>
      </c>
      <c r="J120" s="122">
        <f t="shared" si="6"/>
        <v>0</v>
      </c>
      <c r="K120" s="51"/>
    </row>
    <row r="121" spans="1:11" s="125" customFormat="1" ht="26.1" hidden="1" customHeight="1">
      <c r="A121" s="128" t="s">
        <v>446</v>
      </c>
      <c r="B121" s="129">
        <v>100000</v>
      </c>
      <c r="C121" s="129"/>
      <c r="D121" s="130"/>
      <c r="E121" s="120">
        <f t="shared" si="8"/>
        <v>0</v>
      </c>
      <c r="F121" s="121">
        <f t="shared" si="7"/>
        <v>0</v>
      </c>
      <c r="G121" s="130">
        <f>C121+[2]收支餘絀!$G122</f>
        <v>0</v>
      </c>
      <c r="H121" s="130">
        <f>D121+[2]收支餘絀!$H122</f>
        <v>0</v>
      </c>
      <c r="I121" s="120">
        <f t="shared" si="5"/>
        <v>0</v>
      </c>
      <c r="J121" s="122">
        <f t="shared" si="6"/>
        <v>0</v>
      </c>
      <c r="K121" s="51"/>
    </row>
    <row r="122" spans="1:11" s="125" customFormat="1" ht="26.1" hidden="1" customHeight="1">
      <c r="A122" s="128" t="s">
        <v>352</v>
      </c>
      <c r="B122" s="129">
        <v>100000</v>
      </c>
      <c r="C122" s="129">
        <v>0</v>
      </c>
      <c r="D122" s="130">
        <v>0</v>
      </c>
      <c r="E122" s="120">
        <f t="shared" si="8"/>
        <v>0</v>
      </c>
      <c r="F122" s="121">
        <f t="shared" si="7"/>
        <v>0</v>
      </c>
      <c r="G122" s="130">
        <f>C122+[2]收支餘絀!$G123</f>
        <v>0</v>
      </c>
      <c r="H122" s="130">
        <f>D122+[2]收支餘絀!$H123</f>
        <v>0</v>
      </c>
      <c r="I122" s="120">
        <f t="shared" si="5"/>
        <v>0</v>
      </c>
      <c r="J122" s="122">
        <f t="shared" si="6"/>
        <v>0</v>
      </c>
      <c r="K122" s="51"/>
    </row>
    <row r="123" spans="1:11" s="51" customFormat="1" ht="26.1" hidden="1" customHeight="1">
      <c r="A123" s="126" t="s">
        <v>353</v>
      </c>
      <c r="B123" s="127">
        <f>SUM(B124:B125)</f>
        <v>0</v>
      </c>
      <c r="C123" s="127">
        <f>SUM(C124:C125)</f>
        <v>0</v>
      </c>
      <c r="D123" s="127">
        <f>SUM(D124:D125)</f>
        <v>0</v>
      </c>
      <c r="E123" s="120">
        <f t="shared" si="8"/>
        <v>0</v>
      </c>
      <c r="F123" s="121">
        <f t="shared" si="7"/>
        <v>0</v>
      </c>
      <c r="G123" s="127">
        <f>SUM(G124:G125)</f>
        <v>0</v>
      </c>
      <c r="H123" s="127">
        <f>SUM(H124:H125)</f>
        <v>0</v>
      </c>
      <c r="I123" s="120">
        <f t="shared" si="5"/>
        <v>0</v>
      </c>
      <c r="J123" s="122">
        <f t="shared" si="6"/>
        <v>0</v>
      </c>
    </row>
    <row r="124" spans="1:11" s="125" customFormat="1" ht="26.1" hidden="1" customHeight="1">
      <c r="A124" s="128" t="s">
        <v>354</v>
      </c>
      <c r="B124" s="129">
        <v>0</v>
      </c>
      <c r="C124" s="129">
        <v>0</v>
      </c>
      <c r="D124" s="130">
        <v>0</v>
      </c>
      <c r="E124" s="120">
        <f t="shared" si="8"/>
        <v>0</v>
      </c>
      <c r="F124" s="121">
        <f t="shared" si="7"/>
        <v>0</v>
      </c>
      <c r="G124" s="130">
        <f>C124+[2]收支餘絀!$G125</f>
        <v>0</v>
      </c>
      <c r="H124" s="130">
        <f>D124+[2]收支餘絀!$H125</f>
        <v>0</v>
      </c>
      <c r="I124" s="120">
        <f t="shared" si="5"/>
        <v>0</v>
      </c>
      <c r="J124" s="122">
        <f t="shared" si="6"/>
        <v>0</v>
      </c>
      <c r="K124" s="51"/>
    </row>
    <row r="125" spans="1:11" s="125" customFormat="1" ht="26.1" hidden="1" customHeight="1">
      <c r="A125" s="128" t="s">
        <v>355</v>
      </c>
      <c r="B125" s="130">
        <v>0</v>
      </c>
      <c r="C125" s="129">
        <v>0</v>
      </c>
      <c r="D125" s="130">
        <v>0</v>
      </c>
      <c r="E125" s="120">
        <f t="shared" si="8"/>
        <v>0</v>
      </c>
      <c r="F125" s="121">
        <f t="shared" si="7"/>
        <v>0</v>
      </c>
      <c r="G125" s="130">
        <f>C125+[2]收支餘絀!$G126</f>
        <v>0</v>
      </c>
      <c r="H125" s="130">
        <f>D125+[2]收支餘絀!$H126</f>
        <v>0</v>
      </c>
      <c r="I125" s="120">
        <f t="shared" si="5"/>
        <v>0</v>
      </c>
      <c r="J125" s="122">
        <f t="shared" si="6"/>
        <v>0</v>
      </c>
      <c r="K125" s="51"/>
    </row>
    <row r="126" spans="1:11" s="51" customFormat="1" ht="26.1" hidden="1" customHeight="1">
      <c r="A126" s="126" t="s">
        <v>356</v>
      </c>
      <c r="B126" s="127">
        <f>SUM(B127:B130)</f>
        <v>80000</v>
      </c>
      <c r="C126" s="127">
        <f>SUM(C127:C130)</f>
        <v>0</v>
      </c>
      <c r="D126" s="127">
        <f>SUM(D127:D130)</f>
        <v>0</v>
      </c>
      <c r="E126" s="120">
        <f t="shared" si="8"/>
        <v>0</v>
      </c>
      <c r="F126" s="121">
        <f t="shared" si="7"/>
        <v>0</v>
      </c>
      <c r="G126" s="127">
        <f>SUM(G127:G130)</f>
        <v>0</v>
      </c>
      <c r="H126" s="127">
        <f>SUM(H127:H130)</f>
        <v>0</v>
      </c>
      <c r="I126" s="120">
        <f t="shared" si="5"/>
        <v>0</v>
      </c>
      <c r="J126" s="122">
        <f t="shared" si="6"/>
        <v>0</v>
      </c>
    </row>
    <row r="127" spans="1:11" s="125" customFormat="1" ht="26.1" hidden="1" customHeight="1">
      <c r="A127" s="128" t="s">
        <v>357</v>
      </c>
      <c r="B127" s="129">
        <v>80000</v>
      </c>
      <c r="C127" s="129">
        <v>0</v>
      </c>
      <c r="D127" s="130">
        <v>0</v>
      </c>
      <c r="E127" s="120">
        <f t="shared" si="8"/>
        <v>0</v>
      </c>
      <c r="F127" s="121">
        <f t="shared" si="7"/>
        <v>0</v>
      </c>
      <c r="G127" s="130">
        <f>C127+[2]收支餘絀!$G128</f>
        <v>0</v>
      </c>
      <c r="H127" s="130">
        <f>D127+[2]收支餘絀!$H128</f>
        <v>0</v>
      </c>
      <c r="I127" s="120">
        <f t="shared" si="5"/>
        <v>0</v>
      </c>
      <c r="J127" s="122">
        <f t="shared" si="6"/>
        <v>0</v>
      </c>
      <c r="K127" s="51"/>
    </row>
    <row r="128" spans="1:11" s="125" customFormat="1" ht="26.1" hidden="1" customHeight="1">
      <c r="A128" s="128" t="s">
        <v>358</v>
      </c>
      <c r="B128" s="129">
        <v>0</v>
      </c>
      <c r="C128" s="129">
        <v>0</v>
      </c>
      <c r="D128" s="130">
        <v>0</v>
      </c>
      <c r="E128" s="120">
        <f t="shared" si="8"/>
        <v>0</v>
      </c>
      <c r="F128" s="121">
        <f t="shared" si="7"/>
        <v>0</v>
      </c>
      <c r="G128" s="130">
        <f>C128+[2]收支餘絀!$G129</f>
        <v>0</v>
      </c>
      <c r="H128" s="130">
        <f>D128+[2]收支餘絀!$H129</f>
        <v>0</v>
      </c>
      <c r="I128" s="120">
        <f t="shared" si="5"/>
        <v>0</v>
      </c>
      <c r="J128" s="122">
        <f t="shared" si="6"/>
        <v>0</v>
      </c>
      <c r="K128" s="51"/>
    </row>
    <row r="129" spans="1:11" s="125" customFormat="1" ht="26.1" hidden="1" customHeight="1">
      <c r="A129" s="128" t="s">
        <v>359</v>
      </c>
      <c r="B129" s="129">
        <v>0</v>
      </c>
      <c r="C129" s="129">
        <v>0</v>
      </c>
      <c r="D129" s="130">
        <v>0</v>
      </c>
      <c r="E129" s="120">
        <f t="shared" si="8"/>
        <v>0</v>
      </c>
      <c r="F129" s="121">
        <f t="shared" si="7"/>
        <v>0</v>
      </c>
      <c r="G129" s="130">
        <f>C129+[2]收支餘絀!$G130</f>
        <v>0</v>
      </c>
      <c r="H129" s="130">
        <f>D129+[2]收支餘絀!$H130</f>
        <v>0</v>
      </c>
      <c r="I129" s="120">
        <f t="shared" si="5"/>
        <v>0</v>
      </c>
      <c r="J129" s="122">
        <f t="shared" si="6"/>
        <v>0</v>
      </c>
      <c r="K129" s="51"/>
    </row>
    <row r="130" spans="1:11" s="125" customFormat="1" ht="26.1" hidden="1" customHeight="1">
      <c r="A130" s="128" t="s">
        <v>66</v>
      </c>
      <c r="B130" s="129">
        <v>0</v>
      </c>
      <c r="C130" s="129">
        <v>0</v>
      </c>
      <c r="D130" s="130">
        <v>0</v>
      </c>
      <c r="E130" s="120">
        <f t="shared" si="8"/>
        <v>0</v>
      </c>
      <c r="F130" s="121">
        <f t="shared" si="7"/>
        <v>0</v>
      </c>
      <c r="G130" s="130">
        <f>C130+[2]收支餘絀!$G131</f>
        <v>0</v>
      </c>
      <c r="H130" s="130">
        <f>D130+[2]收支餘絀!$H131</f>
        <v>0</v>
      </c>
      <c r="I130" s="120">
        <f t="shared" si="5"/>
        <v>0</v>
      </c>
      <c r="J130" s="122">
        <f t="shared" si="6"/>
        <v>0</v>
      </c>
      <c r="K130" s="51"/>
    </row>
    <row r="131" spans="1:11" s="51" customFormat="1" ht="26.1" hidden="1" customHeight="1">
      <c r="A131" s="126" t="s">
        <v>294</v>
      </c>
      <c r="B131" s="127">
        <f>SUM(B132)</f>
        <v>0</v>
      </c>
      <c r="C131" s="127">
        <f>SUM(C132)</f>
        <v>0</v>
      </c>
      <c r="D131" s="127">
        <f>SUM(D132)</f>
        <v>0</v>
      </c>
      <c r="E131" s="120">
        <f t="shared" si="8"/>
        <v>0</v>
      </c>
      <c r="F131" s="121">
        <f t="shared" si="7"/>
        <v>0</v>
      </c>
      <c r="G131" s="127">
        <f>SUM(G132)</f>
        <v>0</v>
      </c>
      <c r="H131" s="127">
        <f>SUM(H132)</f>
        <v>0</v>
      </c>
      <c r="I131" s="120">
        <f t="shared" si="5"/>
        <v>0</v>
      </c>
      <c r="J131" s="122">
        <f t="shared" si="6"/>
        <v>0</v>
      </c>
    </row>
    <row r="132" spans="1:11" s="125" customFormat="1" ht="26.1" hidden="1" customHeight="1">
      <c r="A132" s="128" t="s">
        <v>78</v>
      </c>
      <c r="B132" s="130">
        <v>0</v>
      </c>
      <c r="C132" s="129">
        <v>0</v>
      </c>
      <c r="D132" s="130">
        <v>0</v>
      </c>
      <c r="E132" s="120">
        <f t="shared" si="8"/>
        <v>0</v>
      </c>
      <c r="F132" s="121">
        <f t="shared" si="7"/>
        <v>0</v>
      </c>
      <c r="G132" s="130">
        <f>C132+[2]收支餘絀!$G133</f>
        <v>0</v>
      </c>
      <c r="H132" s="130">
        <f>D132+[2]收支餘絀!$H133</f>
        <v>0</v>
      </c>
      <c r="I132" s="120">
        <f t="shared" si="5"/>
        <v>0</v>
      </c>
      <c r="J132" s="122">
        <f t="shared" si="6"/>
        <v>0</v>
      </c>
      <c r="K132" s="51"/>
    </row>
    <row r="133" spans="1:11" s="51" customFormat="1" ht="26.1" hidden="1" customHeight="1">
      <c r="A133" s="126" t="s">
        <v>360</v>
      </c>
      <c r="B133" s="127">
        <f>SUM(B134,B137)</f>
        <v>99000</v>
      </c>
      <c r="C133" s="127">
        <f>SUM(C134,C137)</f>
        <v>0</v>
      </c>
      <c r="D133" s="127">
        <f>SUM(D134,D137)</f>
        <v>0</v>
      </c>
      <c r="E133" s="120">
        <f t="shared" si="8"/>
        <v>0</v>
      </c>
      <c r="F133" s="121">
        <f t="shared" si="7"/>
        <v>0</v>
      </c>
      <c r="G133" s="127">
        <f>SUM(G134,G137)</f>
        <v>0</v>
      </c>
      <c r="H133" s="127">
        <f>SUM(H134,H137)</f>
        <v>0</v>
      </c>
      <c r="I133" s="120">
        <f t="shared" si="5"/>
        <v>0</v>
      </c>
      <c r="J133" s="122">
        <f t="shared" si="6"/>
        <v>0</v>
      </c>
    </row>
    <row r="134" spans="1:11" s="51" customFormat="1" ht="26.1" hidden="1" customHeight="1">
      <c r="A134" s="126" t="s">
        <v>361</v>
      </c>
      <c r="B134" s="127">
        <f>SUM(B135:B136)</f>
        <v>0</v>
      </c>
      <c r="C134" s="127">
        <f>SUM(C135:C136)</f>
        <v>0</v>
      </c>
      <c r="D134" s="127">
        <f>SUM(D135:D136)</f>
        <v>0</v>
      </c>
      <c r="E134" s="120">
        <f t="shared" si="8"/>
        <v>0</v>
      </c>
      <c r="F134" s="121">
        <f t="shared" si="7"/>
        <v>0</v>
      </c>
      <c r="G134" s="127">
        <f>SUM(G135:G136)</f>
        <v>0</v>
      </c>
      <c r="H134" s="127">
        <f>SUM(H135:H136)</f>
        <v>0</v>
      </c>
      <c r="I134" s="120">
        <f t="shared" si="5"/>
        <v>0</v>
      </c>
      <c r="J134" s="122">
        <f t="shared" si="6"/>
        <v>0</v>
      </c>
    </row>
    <row r="135" spans="1:11" s="125" customFormat="1" ht="26.1" hidden="1" customHeight="1">
      <c r="A135" s="128" t="s">
        <v>362</v>
      </c>
      <c r="B135" s="130">
        <v>0</v>
      </c>
      <c r="C135" s="129">
        <v>0</v>
      </c>
      <c r="D135" s="130">
        <v>0</v>
      </c>
      <c r="E135" s="120">
        <f t="shared" si="8"/>
        <v>0</v>
      </c>
      <c r="F135" s="121">
        <f t="shared" si="7"/>
        <v>0</v>
      </c>
      <c r="G135" s="130">
        <f>C135+[2]收支餘絀!$G136</f>
        <v>0</v>
      </c>
      <c r="H135" s="130">
        <f>D135+[2]收支餘絀!$H136</f>
        <v>0</v>
      </c>
      <c r="I135" s="120">
        <f t="shared" ref="I135:I152" si="14">G135-H135</f>
        <v>0</v>
      </c>
      <c r="J135" s="122">
        <f t="shared" ref="J135:J152" si="15">IF(H135=0,0,(I135/H135)*100)</f>
        <v>0</v>
      </c>
      <c r="K135" s="51"/>
    </row>
    <row r="136" spans="1:11" s="125" customFormat="1" ht="26.1" hidden="1" customHeight="1">
      <c r="A136" s="128" t="s">
        <v>68</v>
      </c>
      <c r="B136" s="130">
        <v>0</v>
      </c>
      <c r="C136" s="129">
        <v>0</v>
      </c>
      <c r="D136" s="130">
        <v>0</v>
      </c>
      <c r="E136" s="120">
        <f t="shared" si="8"/>
        <v>0</v>
      </c>
      <c r="F136" s="121">
        <f t="shared" si="7"/>
        <v>0</v>
      </c>
      <c r="G136" s="130">
        <f>C136+[2]收支餘絀!$G137</f>
        <v>0</v>
      </c>
      <c r="H136" s="130">
        <f>D136+[2]收支餘絀!$H137</f>
        <v>0</v>
      </c>
      <c r="I136" s="120">
        <f t="shared" si="14"/>
        <v>0</v>
      </c>
      <c r="J136" s="122">
        <f t="shared" si="15"/>
        <v>0</v>
      </c>
      <c r="K136" s="51"/>
    </row>
    <row r="137" spans="1:11" s="51" customFormat="1" ht="26.1" hidden="1" customHeight="1">
      <c r="A137" s="126" t="s">
        <v>363</v>
      </c>
      <c r="B137" s="127">
        <f>SUM(B138:B142)</f>
        <v>99000</v>
      </c>
      <c r="C137" s="127">
        <f>SUM(C138:C142)</f>
        <v>0</v>
      </c>
      <c r="D137" s="127">
        <f>SUM(D138:D142)</f>
        <v>0</v>
      </c>
      <c r="E137" s="120">
        <f t="shared" si="8"/>
        <v>0</v>
      </c>
      <c r="F137" s="121">
        <f t="shared" si="7"/>
        <v>0</v>
      </c>
      <c r="G137" s="127">
        <f>SUM(G138:G142)</f>
        <v>0</v>
      </c>
      <c r="H137" s="127">
        <f>SUM(H138:H142)</f>
        <v>0</v>
      </c>
      <c r="I137" s="120">
        <f t="shared" si="14"/>
        <v>0</v>
      </c>
      <c r="J137" s="122">
        <f t="shared" si="15"/>
        <v>0</v>
      </c>
    </row>
    <row r="138" spans="1:11" s="125" customFormat="1" ht="26.1" hidden="1" customHeight="1">
      <c r="A138" s="128" t="s">
        <v>308</v>
      </c>
      <c r="B138" s="130">
        <v>99000</v>
      </c>
      <c r="C138" s="130">
        <v>0</v>
      </c>
      <c r="D138" s="130">
        <v>0</v>
      </c>
      <c r="E138" s="120">
        <f t="shared" si="8"/>
        <v>0</v>
      </c>
      <c r="F138" s="121">
        <f t="shared" si="7"/>
        <v>0</v>
      </c>
      <c r="G138" s="130">
        <f>C138+[2]收支餘絀!$G139</f>
        <v>0</v>
      </c>
      <c r="H138" s="130">
        <f>D138+[2]收支餘絀!$H139</f>
        <v>0</v>
      </c>
      <c r="I138" s="120">
        <f t="shared" si="14"/>
        <v>0</v>
      </c>
      <c r="J138" s="122">
        <f t="shared" si="15"/>
        <v>0</v>
      </c>
      <c r="K138" s="51"/>
    </row>
    <row r="139" spans="1:11" s="125" customFormat="1" ht="26.1" hidden="1" customHeight="1">
      <c r="A139" s="128" t="s">
        <v>69</v>
      </c>
      <c r="B139" s="130">
        <v>0</v>
      </c>
      <c r="C139" s="130">
        <v>0</v>
      </c>
      <c r="D139" s="130">
        <v>0</v>
      </c>
      <c r="E139" s="120">
        <f t="shared" si="8"/>
        <v>0</v>
      </c>
      <c r="F139" s="121">
        <f t="shared" si="7"/>
        <v>0</v>
      </c>
      <c r="G139" s="130">
        <f>C139+[2]收支餘絀!$G140</f>
        <v>0</v>
      </c>
      <c r="H139" s="130">
        <f>D139+[2]收支餘絀!$H140</f>
        <v>0</v>
      </c>
      <c r="I139" s="120">
        <f t="shared" si="14"/>
        <v>0</v>
      </c>
      <c r="J139" s="122">
        <f t="shared" si="15"/>
        <v>0</v>
      </c>
      <c r="K139" s="51"/>
    </row>
    <row r="140" spans="1:11" s="125" customFormat="1" ht="26.1" hidden="1" customHeight="1">
      <c r="A140" s="128" t="s">
        <v>364</v>
      </c>
      <c r="B140" s="129">
        <v>0</v>
      </c>
      <c r="C140" s="130">
        <v>0</v>
      </c>
      <c r="D140" s="130">
        <v>0</v>
      </c>
      <c r="E140" s="120">
        <f t="shared" si="8"/>
        <v>0</v>
      </c>
      <c r="F140" s="121">
        <f t="shared" si="7"/>
        <v>0</v>
      </c>
      <c r="G140" s="130">
        <f>C140+[2]收支餘絀!$G141</f>
        <v>0</v>
      </c>
      <c r="H140" s="130">
        <f>D140+[2]收支餘絀!$H141</f>
        <v>0</v>
      </c>
      <c r="I140" s="120">
        <f t="shared" si="14"/>
        <v>0</v>
      </c>
      <c r="J140" s="122">
        <f t="shared" si="15"/>
        <v>0</v>
      </c>
      <c r="K140" s="51"/>
    </row>
    <row r="141" spans="1:11" s="125" customFormat="1" ht="26.1" hidden="1" customHeight="1">
      <c r="A141" s="128" t="s">
        <v>133</v>
      </c>
      <c r="B141" s="129">
        <v>0</v>
      </c>
      <c r="C141" s="130">
        <v>0</v>
      </c>
      <c r="D141" s="130">
        <v>0</v>
      </c>
      <c r="E141" s="120">
        <f t="shared" si="8"/>
        <v>0</v>
      </c>
      <c r="F141" s="121">
        <f t="shared" si="7"/>
        <v>0</v>
      </c>
      <c r="G141" s="130">
        <f>C141+[2]收支餘絀!$G142</f>
        <v>0</v>
      </c>
      <c r="H141" s="130">
        <f>D141+[2]收支餘絀!$H142</f>
        <v>0</v>
      </c>
      <c r="I141" s="120">
        <f t="shared" si="14"/>
        <v>0</v>
      </c>
      <c r="J141" s="122">
        <f t="shared" si="15"/>
        <v>0</v>
      </c>
      <c r="K141" s="51"/>
    </row>
    <row r="142" spans="1:11" s="125" customFormat="1" ht="26.1" hidden="1" customHeight="1">
      <c r="A142" s="128" t="s">
        <v>365</v>
      </c>
      <c r="B142" s="129">
        <v>0</v>
      </c>
      <c r="C142" s="130">
        <v>0</v>
      </c>
      <c r="D142" s="130">
        <v>0</v>
      </c>
      <c r="E142" s="120">
        <f t="shared" si="8"/>
        <v>0</v>
      </c>
      <c r="F142" s="121">
        <f t="shared" si="7"/>
        <v>0</v>
      </c>
      <c r="G142" s="130">
        <f>C142+[2]收支餘絀!$G143</f>
        <v>0</v>
      </c>
      <c r="H142" s="130">
        <f>D142+[2]收支餘絀!$H143</f>
        <v>0</v>
      </c>
      <c r="I142" s="120">
        <f t="shared" si="14"/>
        <v>0</v>
      </c>
      <c r="J142" s="122">
        <f t="shared" si="15"/>
        <v>0</v>
      </c>
      <c r="K142" s="51"/>
    </row>
    <row r="143" spans="1:11" s="51" customFormat="1" ht="26.1" hidden="1" customHeight="1">
      <c r="A143" s="126" t="s">
        <v>37</v>
      </c>
      <c r="B143" s="127">
        <f>SUM(B146,B144,B148)</f>
        <v>0</v>
      </c>
      <c r="C143" s="127">
        <f>SUM(C146,C144,C148)</f>
        <v>0</v>
      </c>
      <c r="D143" s="127">
        <f>SUM(D146,D144,D148)</f>
        <v>0</v>
      </c>
      <c r="E143" s="120">
        <f t="shared" si="8"/>
        <v>0</v>
      </c>
      <c r="F143" s="121">
        <f t="shared" si="7"/>
        <v>0</v>
      </c>
      <c r="G143" s="127">
        <f>SUM(G146,G144,G148)</f>
        <v>0</v>
      </c>
      <c r="H143" s="127">
        <f>SUM(H146,H144,H148)</f>
        <v>0</v>
      </c>
      <c r="I143" s="120">
        <f t="shared" si="14"/>
        <v>0</v>
      </c>
      <c r="J143" s="122">
        <f t="shared" si="15"/>
        <v>0</v>
      </c>
    </row>
    <row r="144" spans="1:11" s="51" customFormat="1" ht="26.1" hidden="1" customHeight="1">
      <c r="A144" s="126" t="s">
        <v>366</v>
      </c>
      <c r="B144" s="127">
        <f t="shared" ref="B144:D146" si="16">SUM(B145)</f>
        <v>0</v>
      </c>
      <c r="C144" s="127">
        <f t="shared" si="16"/>
        <v>0</v>
      </c>
      <c r="D144" s="127">
        <f t="shared" si="16"/>
        <v>0</v>
      </c>
      <c r="E144" s="120">
        <f t="shared" si="8"/>
        <v>0</v>
      </c>
      <c r="F144" s="121">
        <f t="shared" si="7"/>
        <v>0</v>
      </c>
      <c r="G144" s="127">
        <f>SUM(G145)</f>
        <v>0</v>
      </c>
      <c r="H144" s="127">
        <f>SUM(H145)</f>
        <v>0</v>
      </c>
      <c r="I144" s="120">
        <f t="shared" si="14"/>
        <v>0</v>
      </c>
      <c r="J144" s="122">
        <f t="shared" si="15"/>
        <v>0</v>
      </c>
    </row>
    <row r="145" spans="1:11" s="125" customFormat="1" ht="26.1" hidden="1" customHeight="1">
      <c r="A145" s="128" t="s">
        <v>86</v>
      </c>
      <c r="B145" s="130">
        <v>0</v>
      </c>
      <c r="C145" s="129">
        <v>0</v>
      </c>
      <c r="D145" s="130">
        <v>0</v>
      </c>
      <c r="E145" s="120">
        <f t="shared" si="8"/>
        <v>0</v>
      </c>
      <c r="F145" s="121">
        <f t="shared" si="7"/>
        <v>0</v>
      </c>
      <c r="G145" s="130">
        <f>C145+[2]收支餘絀!$G146</f>
        <v>0</v>
      </c>
      <c r="H145" s="130">
        <f>D145+[2]收支餘絀!$H146</f>
        <v>0</v>
      </c>
      <c r="I145" s="120">
        <f t="shared" si="14"/>
        <v>0</v>
      </c>
      <c r="J145" s="122">
        <f t="shared" si="15"/>
        <v>0</v>
      </c>
      <c r="K145" s="51"/>
    </row>
    <row r="146" spans="1:11" s="51" customFormat="1" ht="26.1" hidden="1" customHeight="1">
      <c r="A146" s="126" t="s">
        <v>107</v>
      </c>
      <c r="B146" s="127">
        <f t="shared" si="16"/>
        <v>0</v>
      </c>
      <c r="C146" s="127">
        <f>SUM(C147)</f>
        <v>0</v>
      </c>
      <c r="D146" s="127">
        <f t="shared" si="16"/>
        <v>0</v>
      </c>
      <c r="E146" s="120">
        <f t="shared" si="8"/>
        <v>0</v>
      </c>
      <c r="F146" s="121">
        <f t="shared" si="7"/>
        <v>0</v>
      </c>
      <c r="G146" s="127">
        <f>SUM(G147)</f>
        <v>0</v>
      </c>
      <c r="H146" s="127">
        <f>SUM(H147)</f>
        <v>0</v>
      </c>
      <c r="I146" s="120">
        <f t="shared" si="14"/>
        <v>0</v>
      </c>
      <c r="J146" s="122">
        <f t="shared" si="15"/>
        <v>0</v>
      </c>
    </row>
    <row r="147" spans="1:11" s="125" customFormat="1" ht="26.1" hidden="1" customHeight="1">
      <c r="A147" s="128" t="s">
        <v>73</v>
      </c>
      <c r="B147" s="130">
        <v>0</v>
      </c>
      <c r="C147" s="129">
        <v>0</v>
      </c>
      <c r="D147" s="130">
        <v>0</v>
      </c>
      <c r="E147" s="120">
        <f t="shared" si="8"/>
        <v>0</v>
      </c>
      <c r="F147" s="121">
        <f t="shared" si="7"/>
        <v>0</v>
      </c>
      <c r="G147" s="130">
        <f>C147+[2]收支餘絀!$G148</f>
        <v>0</v>
      </c>
      <c r="H147" s="130">
        <f>D147+[2]收支餘絀!$H148</f>
        <v>0</v>
      </c>
      <c r="I147" s="120">
        <f t="shared" si="14"/>
        <v>0</v>
      </c>
      <c r="J147" s="122">
        <f t="shared" si="15"/>
        <v>0</v>
      </c>
      <c r="K147" s="51"/>
    </row>
    <row r="148" spans="1:11" s="51" customFormat="1" ht="26.1" hidden="1" customHeight="1">
      <c r="A148" s="126" t="s">
        <v>35</v>
      </c>
      <c r="B148" s="127">
        <f>SUM(B149)</f>
        <v>0</v>
      </c>
      <c r="C148" s="127">
        <f>SUM(C149)</f>
        <v>0</v>
      </c>
      <c r="D148" s="127">
        <f>SUM(D149)</f>
        <v>0</v>
      </c>
      <c r="E148" s="120">
        <f t="shared" si="8"/>
        <v>0</v>
      </c>
      <c r="F148" s="121">
        <f t="shared" si="7"/>
        <v>0</v>
      </c>
      <c r="G148" s="127">
        <f>SUM(G149)</f>
        <v>0</v>
      </c>
      <c r="H148" s="127">
        <f>SUM(H149)</f>
        <v>0</v>
      </c>
      <c r="I148" s="120">
        <f t="shared" si="14"/>
        <v>0</v>
      </c>
      <c r="J148" s="122">
        <f t="shared" si="15"/>
        <v>0</v>
      </c>
    </row>
    <row r="149" spans="1:11" s="125" customFormat="1" ht="26.1" hidden="1" customHeight="1">
      <c r="A149" s="128" t="s">
        <v>36</v>
      </c>
      <c r="B149" s="130">
        <v>0</v>
      </c>
      <c r="C149" s="129">
        <v>0</v>
      </c>
      <c r="D149" s="130">
        <v>0</v>
      </c>
      <c r="E149" s="120">
        <f t="shared" si="8"/>
        <v>0</v>
      </c>
      <c r="F149" s="121">
        <f t="shared" si="7"/>
        <v>0</v>
      </c>
      <c r="G149" s="130">
        <f>C149+[2]收支餘絀!$G150</f>
        <v>0</v>
      </c>
      <c r="H149" s="130">
        <f>D149+[2]收支餘絀!$H150</f>
        <v>0</v>
      </c>
      <c r="I149" s="120">
        <f t="shared" si="14"/>
        <v>0</v>
      </c>
      <c r="J149" s="122">
        <f t="shared" si="15"/>
        <v>0</v>
      </c>
      <c r="K149" s="51"/>
    </row>
    <row r="150" spans="1:11" s="51" customFormat="1" ht="26.1" hidden="1" customHeight="1">
      <c r="A150" s="126" t="s">
        <v>367</v>
      </c>
      <c r="B150" s="127">
        <f t="shared" ref="B150:D151" si="17">SUM(B151)</f>
        <v>0</v>
      </c>
      <c r="C150" s="127">
        <f t="shared" si="17"/>
        <v>0</v>
      </c>
      <c r="D150" s="127">
        <f t="shared" si="17"/>
        <v>0</v>
      </c>
      <c r="E150" s="120">
        <f t="shared" si="8"/>
        <v>0</v>
      </c>
      <c r="F150" s="121">
        <f t="shared" si="7"/>
        <v>0</v>
      </c>
      <c r="G150" s="127">
        <f t="shared" ref="G150:H150" si="18">SUM(G151)</f>
        <v>0</v>
      </c>
      <c r="H150" s="127">
        <f t="shared" si="18"/>
        <v>0</v>
      </c>
      <c r="I150" s="120">
        <f t="shared" si="14"/>
        <v>0</v>
      </c>
      <c r="J150" s="122">
        <f t="shared" si="15"/>
        <v>0</v>
      </c>
    </row>
    <row r="151" spans="1:11" s="51" customFormat="1" ht="26.1" hidden="1" customHeight="1">
      <c r="A151" s="126" t="s">
        <v>368</v>
      </c>
      <c r="B151" s="127">
        <f t="shared" si="17"/>
        <v>0</v>
      </c>
      <c r="C151" s="127">
        <f t="shared" si="17"/>
        <v>0</v>
      </c>
      <c r="D151" s="127">
        <f t="shared" si="17"/>
        <v>0</v>
      </c>
      <c r="E151" s="120">
        <f t="shared" si="8"/>
        <v>0</v>
      </c>
      <c r="F151" s="121">
        <f t="shared" ref="F151:F152" si="19">IF(D151=0,0,(E151/D151)*100)</f>
        <v>0</v>
      </c>
      <c r="G151" s="127">
        <f>SUM(G152)</f>
        <v>0</v>
      </c>
      <c r="H151" s="127">
        <f>SUM(H152)</f>
        <v>0</v>
      </c>
      <c r="I151" s="120">
        <f t="shared" si="14"/>
        <v>0</v>
      </c>
      <c r="J151" s="122">
        <f t="shared" si="15"/>
        <v>0</v>
      </c>
    </row>
    <row r="152" spans="1:11" s="125" customFormat="1" ht="26.1" hidden="1" customHeight="1">
      <c r="A152" s="128" t="s">
        <v>369</v>
      </c>
      <c r="B152" s="130">
        <v>0</v>
      </c>
      <c r="C152" s="129">
        <v>0</v>
      </c>
      <c r="D152" s="130">
        <v>0</v>
      </c>
      <c r="E152" s="120">
        <f t="shared" ref="E152" si="20">C152-D152</f>
        <v>0</v>
      </c>
      <c r="F152" s="121">
        <f t="shared" si="19"/>
        <v>0</v>
      </c>
      <c r="G152" s="130">
        <f>C152+[2]收支餘絀!$G153</f>
        <v>0</v>
      </c>
      <c r="H152" s="130">
        <f>D152+[2]收支餘絀!$H153</f>
        <v>0</v>
      </c>
      <c r="I152" s="120">
        <f t="shared" si="14"/>
        <v>0</v>
      </c>
      <c r="J152" s="122">
        <f t="shared" si="15"/>
        <v>0</v>
      </c>
      <c r="K152" s="51"/>
    </row>
    <row r="153" spans="1:11" s="51" customFormat="1" ht="23.55" customHeight="1">
      <c r="A153" s="74" t="s">
        <v>370</v>
      </c>
      <c r="B153" s="119">
        <f>B5-B11</f>
        <v>6082000</v>
      </c>
      <c r="C153" s="119">
        <f>C5-C11</f>
        <v>10670487</v>
      </c>
      <c r="D153" s="119">
        <f>D5-D11</f>
        <v>12130000</v>
      </c>
      <c r="E153" s="120">
        <f t="shared" ref="E153:E202" si="21">C153-D153</f>
        <v>-1459513</v>
      </c>
      <c r="F153" s="121">
        <f t="shared" ref="F153:F203" si="22">IF(D153=0,0,(E153/D153)*100)</f>
        <v>-12.032258862324815</v>
      </c>
      <c r="G153" s="119">
        <f>G5-G11</f>
        <v>28818805</v>
      </c>
      <c r="H153" s="119">
        <f>H5-H11</f>
        <v>29488000</v>
      </c>
      <c r="I153" s="120">
        <f t="shared" ref="I153" si="23">G153-H153</f>
        <v>-669195</v>
      </c>
      <c r="J153" s="122">
        <f t="shared" ref="J153:J154" si="24">IF(H153=0,0,(I153/H153)*100)</f>
        <v>-2.2693807650569724</v>
      </c>
    </row>
    <row r="154" spans="1:11" s="51" customFormat="1" ht="23.55" customHeight="1">
      <c r="A154" s="74" t="s">
        <v>371</v>
      </c>
      <c r="B154" s="119">
        <f>SUM(B155,B157)</f>
        <v>3800000</v>
      </c>
      <c r="C154" s="119">
        <f>SUM(C155,C157)</f>
        <v>13969432</v>
      </c>
      <c r="D154" s="119">
        <f>SUM(D155,D157)</f>
        <v>153000</v>
      </c>
      <c r="E154" s="120">
        <f t="shared" si="21"/>
        <v>13816432</v>
      </c>
      <c r="F154" s="121">
        <f t="shared" si="22"/>
        <v>9030.3477124183009</v>
      </c>
      <c r="G154" s="119">
        <f>SUM(G155,G157)</f>
        <v>14928364</v>
      </c>
      <c r="H154" s="119">
        <f>SUM(H155,H157)</f>
        <v>1158000</v>
      </c>
      <c r="I154" s="120">
        <f t="shared" ref="I154:I160" si="25">G154-H154</f>
        <v>13770364</v>
      </c>
      <c r="J154" s="122">
        <f t="shared" si="24"/>
        <v>1189.1506044905009</v>
      </c>
    </row>
    <row r="155" spans="1:11" s="51" customFormat="1" ht="23.55" customHeight="1">
      <c r="A155" s="74" t="s">
        <v>372</v>
      </c>
      <c r="B155" s="136">
        <f>SUM(B156:B156)</f>
        <v>1800000</v>
      </c>
      <c r="C155" s="136">
        <f>SUM(C156:C156)</f>
        <v>135720</v>
      </c>
      <c r="D155" s="136">
        <f>SUM(D156:D156)</f>
        <v>150000</v>
      </c>
      <c r="E155" s="124">
        <f>C155-D155</f>
        <v>-14280</v>
      </c>
      <c r="F155" s="121">
        <f>IF(D155=0,0,(E155/D155)*100)</f>
        <v>-9.5200000000000014</v>
      </c>
      <c r="G155" s="136">
        <f>SUM(G156:G156)</f>
        <v>393181</v>
      </c>
      <c r="H155" s="136">
        <f>SUM(H156:H156)</f>
        <v>400000</v>
      </c>
      <c r="I155" s="124">
        <f t="shared" si="25"/>
        <v>-6819</v>
      </c>
      <c r="J155" s="122">
        <f t="shared" ref="J155:J161" si="26">IF(H155=0,0,(I155/H155)*100)</f>
        <v>-1.70475</v>
      </c>
    </row>
    <row r="156" spans="1:11" s="174" customFormat="1" ht="23.55" customHeight="1">
      <c r="A156" s="176" t="s">
        <v>420</v>
      </c>
      <c r="B156" s="177">
        <v>1800000</v>
      </c>
      <c r="C156" s="177">
        <v>135720</v>
      </c>
      <c r="D156" s="171">
        <v>150000</v>
      </c>
      <c r="E156" s="171">
        <f>C156-D156</f>
        <v>-14280</v>
      </c>
      <c r="F156" s="172">
        <f>IF(D156=0,0,(E156/D156)*100)</f>
        <v>-9.5200000000000014</v>
      </c>
      <c r="G156" s="171">
        <f>C156+[2]收支餘絀!$G157</f>
        <v>393181</v>
      </c>
      <c r="H156" s="171">
        <f>D156+[2]收支餘絀!$H157</f>
        <v>400000</v>
      </c>
      <c r="I156" s="171">
        <f t="shared" si="25"/>
        <v>-6819</v>
      </c>
      <c r="J156" s="173">
        <f t="shared" si="26"/>
        <v>-1.70475</v>
      </c>
    </row>
    <row r="157" spans="1:11" s="51" customFormat="1" ht="23.55" customHeight="1">
      <c r="A157" s="74" t="s">
        <v>373</v>
      </c>
      <c r="B157" s="136">
        <f>SUM(B158:B161)</f>
        <v>2000000</v>
      </c>
      <c r="C157" s="136">
        <f>SUM(C158:C161)</f>
        <v>13833712</v>
      </c>
      <c r="D157" s="136">
        <f>SUM(D158:D161)</f>
        <v>3000</v>
      </c>
      <c r="E157" s="120">
        <f t="shared" si="21"/>
        <v>13830712</v>
      </c>
      <c r="F157" s="121">
        <f t="shared" si="22"/>
        <v>461023.73333333334</v>
      </c>
      <c r="G157" s="136">
        <f>SUM(G158:G161)</f>
        <v>14535183</v>
      </c>
      <c r="H157" s="136">
        <f>SUM(H158:H161)</f>
        <v>758000</v>
      </c>
      <c r="I157" s="120">
        <f t="shared" si="25"/>
        <v>13777183</v>
      </c>
      <c r="J157" s="122">
        <f t="shared" si="26"/>
        <v>1817.5703166226913</v>
      </c>
    </row>
    <row r="158" spans="1:11" s="166" customFormat="1" ht="23.55" hidden="1" customHeight="1">
      <c r="A158" s="167" t="s">
        <v>421</v>
      </c>
      <c r="B158" s="168">
        <v>0</v>
      </c>
      <c r="C158" s="168"/>
      <c r="D158" s="163">
        <v>0</v>
      </c>
      <c r="E158" s="163">
        <f>C158-D158</f>
        <v>0</v>
      </c>
      <c r="F158" s="164">
        <f>IF(D158=0,0,(E158/D158)*100)</f>
        <v>0</v>
      </c>
      <c r="G158" s="130">
        <f>C158+[2]收支餘絀!$G159</f>
        <v>0</v>
      </c>
      <c r="H158" s="130">
        <f>D158+[2]收支餘絀!$H159</f>
        <v>0</v>
      </c>
      <c r="I158" s="163">
        <f>G158-H158</f>
        <v>0</v>
      </c>
      <c r="J158" s="165">
        <f t="shared" si="26"/>
        <v>0</v>
      </c>
    </row>
    <row r="159" spans="1:11" s="166" customFormat="1" ht="23.55" hidden="1" customHeight="1">
      <c r="A159" s="187" t="s">
        <v>448</v>
      </c>
      <c r="B159" s="168"/>
      <c r="C159" s="168"/>
      <c r="D159" s="163"/>
      <c r="E159" s="163"/>
      <c r="F159" s="164"/>
      <c r="G159" s="130"/>
      <c r="H159" s="130"/>
      <c r="I159" s="163"/>
      <c r="J159" s="165"/>
    </row>
    <row r="160" spans="1:11" s="166" customFormat="1" ht="23.55" customHeight="1">
      <c r="A160" s="167" t="s">
        <v>422</v>
      </c>
      <c r="B160" s="168">
        <v>0</v>
      </c>
      <c r="C160" s="168"/>
      <c r="D160" s="163">
        <v>0</v>
      </c>
      <c r="E160" s="163">
        <f>C160-D160</f>
        <v>0</v>
      </c>
      <c r="F160" s="164">
        <f>IF(D160=0,0,(E160/D160)*100)</f>
        <v>0</v>
      </c>
      <c r="G160" s="130">
        <f>C160+[2]收支餘絀!$G161</f>
        <v>24629</v>
      </c>
      <c r="H160" s="130">
        <f>D160+[2]收支餘絀!$H161</f>
        <v>0</v>
      </c>
      <c r="I160" s="163">
        <f t="shared" si="25"/>
        <v>24629</v>
      </c>
      <c r="J160" s="165">
        <f t="shared" si="26"/>
        <v>0</v>
      </c>
    </row>
    <row r="161" spans="1:11" s="174" customFormat="1" ht="23.55" customHeight="1">
      <c r="A161" s="176" t="s">
        <v>423</v>
      </c>
      <c r="B161" s="177">
        <v>2000000</v>
      </c>
      <c r="C161" s="177">
        <v>13833712</v>
      </c>
      <c r="D161" s="171">
        <v>3000</v>
      </c>
      <c r="E161" s="178">
        <f t="shared" si="21"/>
        <v>13830712</v>
      </c>
      <c r="F161" s="172">
        <f t="shared" si="22"/>
        <v>461023.73333333334</v>
      </c>
      <c r="G161" s="171">
        <f>C161+[2]收支餘絀!$G162</f>
        <v>14510554</v>
      </c>
      <c r="H161" s="171">
        <f>D161+[2]收支餘絀!$H162</f>
        <v>758000</v>
      </c>
      <c r="I161" s="178">
        <f t="shared" ref="I161:I184" si="27">G161-H161</f>
        <v>13752554</v>
      </c>
      <c r="J161" s="173">
        <f t="shared" si="26"/>
        <v>1814.3211081794195</v>
      </c>
    </row>
    <row r="162" spans="1:11" s="51" customFormat="1" ht="23.55" customHeight="1">
      <c r="A162" s="74" t="s">
        <v>374</v>
      </c>
      <c r="B162" s="119">
        <f t="shared" ref="B162:D163" si="28">B163</f>
        <v>50000</v>
      </c>
      <c r="C162" s="119">
        <f t="shared" si="28"/>
        <v>0</v>
      </c>
      <c r="D162" s="119">
        <f t="shared" si="28"/>
        <v>1000</v>
      </c>
      <c r="E162" s="124">
        <f>C162-D162</f>
        <v>-1000</v>
      </c>
      <c r="F162" s="121">
        <f t="shared" si="22"/>
        <v>-100</v>
      </c>
      <c r="G162" s="119">
        <f>G163</f>
        <v>3520</v>
      </c>
      <c r="H162" s="119">
        <f>H163</f>
        <v>11000</v>
      </c>
      <c r="I162" s="120">
        <f t="shared" si="27"/>
        <v>-7480</v>
      </c>
      <c r="J162" s="122">
        <f t="shared" ref="J162:J184" si="29">IF(H162=0,0,(I162/H162)*100)</f>
        <v>-68</v>
      </c>
    </row>
    <row r="163" spans="1:11" s="51" customFormat="1" ht="23.55" customHeight="1">
      <c r="A163" s="74" t="s">
        <v>375</v>
      </c>
      <c r="B163" s="119">
        <f t="shared" si="28"/>
        <v>50000</v>
      </c>
      <c r="C163" s="119">
        <f t="shared" si="28"/>
        <v>0</v>
      </c>
      <c r="D163" s="119">
        <f t="shared" si="28"/>
        <v>1000</v>
      </c>
      <c r="E163" s="124">
        <f t="shared" si="21"/>
        <v>-1000</v>
      </c>
      <c r="F163" s="121">
        <f t="shared" si="22"/>
        <v>-100</v>
      </c>
      <c r="G163" s="119">
        <f>G164</f>
        <v>3520</v>
      </c>
      <c r="H163" s="119">
        <f>H164</f>
        <v>11000</v>
      </c>
      <c r="I163" s="120">
        <f t="shared" si="27"/>
        <v>-7480</v>
      </c>
      <c r="J163" s="122">
        <f t="shared" si="29"/>
        <v>-68</v>
      </c>
    </row>
    <row r="164" spans="1:11" s="51" customFormat="1" ht="23.55" customHeight="1">
      <c r="A164" s="74" t="s">
        <v>424</v>
      </c>
      <c r="B164" s="119">
        <f>SUM(B165,B180,B184,B189,B196,B199)</f>
        <v>50000</v>
      </c>
      <c r="C164" s="119">
        <f>SUM(C165,C180,C184,C189,C196,C199)</f>
        <v>0</v>
      </c>
      <c r="D164" s="119">
        <f>SUM(D165,D180,D184,D189,D196,D199)</f>
        <v>1000</v>
      </c>
      <c r="E164" s="124">
        <f t="shared" si="21"/>
        <v>-1000</v>
      </c>
      <c r="F164" s="121">
        <f t="shared" si="22"/>
        <v>-100</v>
      </c>
      <c r="G164" s="119">
        <f>SUM(G165,G180,G184,G189,G196,G199)</f>
        <v>3520</v>
      </c>
      <c r="H164" s="119">
        <f>SUM(H165,H180,H184,H189,H196,H199)</f>
        <v>11000</v>
      </c>
      <c r="I164" s="120">
        <f t="shared" si="27"/>
        <v>-7480</v>
      </c>
      <c r="J164" s="122">
        <f t="shared" si="29"/>
        <v>-68</v>
      </c>
    </row>
    <row r="165" spans="1:11" s="51" customFormat="1" ht="26.1" hidden="1" customHeight="1">
      <c r="A165" s="126" t="s">
        <v>42</v>
      </c>
      <c r="B165" s="119">
        <f>SUM(B166,B169,B171,B175,B178)</f>
        <v>0</v>
      </c>
      <c r="C165" s="119">
        <f>SUM(C166,C169,C171,C175,C178)</f>
        <v>0</v>
      </c>
      <c r="D165" s="119">
        <f>SUM(D166,D169,D171,D175,D178)</f>
        <v>0</v>
      </c>
      <c r="E165" s="124">
        <f t="shared" si="21"/>
        <v>0</v>
      </c>
      <c r="F165" s="121">
        <f t="shared" si="22"/>
        <v>0</v>
      </c>
      <c r="G165" s="119">
        <f>SUM(G166,G169,G171,G175,G178)</f>
        <v>0</v>
      </c>
      <c r="H165" s="119">
        <f>SUM(H166,H169,H171,H175,H178)</f>
        <v>0</v>
      </c>
      <c r="I165" s="120">
        <f t="shared" si="27"/>
        <v>0</v>
      </c>
      <c r="J165" s="122">
        <f t="shared" si="29"/>
        <v>0</v>
      </c>
    </row>
    <row r="166" spans="1:11" s="51" customFormat="1" ht="26.1" hidden="1" customHeight="1">
      <c r="A166" s="126" t="s">
        <v>99</v>
      </c>
      <c r="B166" s="119">
        <f>SUM(B167:B168)</f>
        <v>0</v>
      </c>
      <c r="C166" s="119">
        <f>SUM(C167:C168)</f>
        <v>0</v>
      </c>
      <c r="D166" s="119">
        <f>SUM(D167:D168)</f>
        <v>0</v>
      </c>
      <c r="E166" s="124">
        <f t="shared" si="21"/>
        <v>0</v>
      </c>
      <c r="F166" s="121">
        <f t="shared" si="22"/>
        <v>0</v>
      </c>
      <c r="G166" s="119">
        <f>SUM(G167:G168)</f>
        <v>0</v>
      </c>
      <c r="H166" s="119">
        <f>SUM(H167:H168)</f>
        <v>0</v>
      </c>
      <c r="I166" s="120">
        <f t="shared" si="27"/>
        <v>0</v>
      </c>
      <c r="J166" s="122">
        <f t="shared" si="29"/>
        <v>0</v>
      </c>
    </row>
    <row r="167" spans="1:11" s="125" customFormat="1" ht="26.1" hidden="1" customHeight="1">
      <c r="A167" s="128" t="s">
        <v>51</v>
      </c>
      <c r="B167" s="130">
        <v>0</v>
      </c>
      <c r="C167" s="129">
        <v>0</v>
      </c>
      <c r="D167" s="130">
        <v>0</v>
      </c>
      <c r="E167" s="124">
        <f t="shared" si="21"/>
        <v>0</v>
      </c>
      <c r="F167" s="121">
        <f t="shared" si="22"/>
        <v>0</v>
      </c>
      <c r="G167" s="130">
        <f>C167+[2]收支餘絀!$G168</f>
        <v>0</v>
      </c>
      <c r="H167" s="130">
        <f>D167+[2]收支餘絀!$H168</f>
        <v>0</v>
      </c>
      <c r="I167" s="133">
        <f t="shared" si="27"/>
        <v>0</v>
      </c>
      <c r="J167" s="131">
        <f t="shared" si="29"/>
        <v>0</v>
      </c>
      <c r="K167" s="51"/>
    </row>
    <row r="168" spans="1:11" s="125" customFormat="1" ht="26.1" hidden="1" customHeight="1">
      <c r="A168" s="128" t="s">
        <v>52</v>
      </c>
      <c r="B168" s="130">
        <v>0</v>
      </c>
      <c r="C168" s="129">
        <v>0</v>
      </c>
      <c r="D168" s="130">
        <v>0</v>
      </c>
      <c r="E168" s="124">
        <f t="shared" si="21"/>
        <v>0</v>
      </c>
      <c r="F168" s="121">
        <f t="shared" si="22"/>
        <v>0</v>
      </c>
      <c r="G168" s="130">
        <f>C168+[2]收支餘絀!$G169</f>
        <v>0</v>
      </c>
      <c r="H168" s="130">
        <f>D168+[2]收支餘絀!$H169</f>
        <v>0</v>
      </c>
      <c r="I168" s="133">
        <f t="shared" si="27"/>
        <v>0</v>
      </c>
      <c r="J168" s="131">
        <f t="shared" si="29"/>
        <v>0</v>
      </c>
      <c r="K168" s="51"/>
    </row>
    <row r="169" spans="1:11" s="125" customFormat="1" ht="26.1" hidden="1" customHeight="1">
      <c r="A169" s="126" t="s">
        <v>376</v>
      </c>
      <c r="B169" s="127">
        <f>SUM(B170)</f>
        <v>0</v>
      </c>
      <c r="C169" s="127">
        <f>SUM(C170)</f>
        <v>0</v>
      </c>
      <c r="D169" s="127">
        <f>SUM(D170)</f>
        <v>0</v>
      </c>
      <c r="E169" s="124">
        <f t="shared" si="21"/>
        <v>0</v>
      </c>
      <c r="F169" s="121">
        <f t="shared" si="22"/>
        <v>0</v>
      </c>
      <c r="G169" s="127">
        <f>SUM(G170)</f>
        <v>0</v>
      </c>
      <c r="H169" s="127">
        <f>SUM(H170)</f>
        <v>0</v>
      </c>
      <c r="I169" s="120">
        <f t="shared" si="27"/>
        <v>0</v>
      </c>
      <c r="J169" s="122">
        <f t="shared" si="29"/>
        <v>0</v>
      </c>
      <c r="K169" s="51"/>
    </row>
    <row r="170" spans="1:11" s="125" customFormat="1" ht="26.1" hidden="1" customHeight="1">
      <c r="A170" s="128" t="s">
        <v>58</v>
      </c>
      <c r="B170" s="129">
        <v>0</v>
      </c>
      <c r="C170" s="129">
        <v>0</v>
      </c>
      <c r="D170" s="130">
        <v>0</v>
      </c>
      <c r="E170" s="124">
        <f t="shared" si="21"/>
        <v>0</v>
      </c>
      <c r="F170" s="121">
        <f t="shared" si="22"/>
        <v>0</v>
      </c>
      <c r="G170" s="130">
        <f>C170+[2]收支餘絀!$G171</f>
        <v>0</v>
      </c>
      <c r="H170" s="130">
        <f>D170+[2]收支餘絀!$H171</f>
        <v>0</v>
      </c>
      <c r="I170" s="133">
        <f t="shared" si="27"/>
        <v>0</v>
      </c>
      <c r="J170" s="131">
        <f t="shared" si="29"/>
        <v>0</v>
      </c>
      <c r="K170" s="51"/>
    </row>
    <row r="171" spans="1:11" s="51" customFormat="1" ht="26.1" hidden="1" customHeight="1">
      <c r="A171" s="126" t="s">
        <v>377</v>
      </c>
      <c r="B171" s="119">
        <f>SUM(B172:B174)</f>
        <v>0</v>
      </c>
      <c r="C171" s="119">
        <f>SUM(C172:C174)</f>
        <v>0</v>
      </c>
      <c r="D171" s="119">
        <f>SUM(D172:D174)</f>
        <v>0</v>
      </c>
      <c r="E171" s="124">
        <f t="shared" si="21"/>
        <v>0</v>
      </c>
      <c r="F171" s="121">
        <f t="shared" si="22"/>
        <v>0</v>
      </c>
      <c r="G171" s="119">
        <f>SUM(G172:G174)</f>
        <v>0</v>
      </c>
      <c r="H171" s="119">
        <f>SUM(H172:H174)</f>
        <v>0</v>
      </c>
      <c r="I171" s="120">
        <f t="shared" si="27"/>
        <v>0</v>
      </c>
      <c r="J171" s="122">
        <f t="shared" si="29"/>
        <v>0</v>
      </c>
    </row>
    <row r="172" spans="1:11" s="125" customFormat="1" ht="26.1" hidden="1" customHeight="1">
      <c r="A172" s="128" t="s">
        <v>61</v>
      </c>
      <c r="B172" s="130">
        <v>0</v>
      </c>
      <c r="C172" s="129">
        <v>0</v>
      </c>
      <c r="D172" s="130">
        <v>0</v>
      </c>
      <c r="E172" s="124">
        <f t="shared" si="21"/>
        <v>0</v>
      </c>
      <c r="F172" s="121">
        <f t="shared" si="22"/>
        <v>0</v>
      </c>
      <c r="G172" s="130">
        <f>C172+[2]收支餘絀!$G173</f>
        <v>0</v>
      </c>
      <c r="H172" s="130">
        <f>D172+[2]收支餘絀!$H173</f>
        <v>0</v>
      </c>
      <c r="I172" s="133">
        <f t="shared" si="27"/>
        <v>0</v>
      </c>
      <c r="J172" s="131">
        <f t="shared" si="29"/>
        <v>0</v>
      </c>
      <c r="K172" s="51"/>
    </row>
    <row r="173" spans="1:11" s="125" customFormat="1" ht="26.1" hidden="1" customHeight="1">
      <c r="A173" s="128" t="s">
        <v>81</v>
      </c>
      <c r="B173" s="130">
        <v>0</v>
      </c>
      <c r="C173" s="129">
        <v>0</v>
      </c>
      <c r="D173" s="130">
        <v>0</v>
      </c>
      <c r="E173" s="124">
        <f t="shared" si="21"/>
        <v>0</v>
      </c>
      <c r="F173" s="121">
        <f t="shared" si="22"/>
        <v>0</v>
      </c>
      <c r="G173" s="130">
        <f>C173+[2]收支餘絀!$G174</f>
        <v>0</v>
      </c>
      <c r="H173" s="130">
        <f>D173+[2]收支餘絀!$H174</f>
        <v>0</v>
      </c>
      <c r="I173" s="133">
        <f t="shared" si="27"/>
        <v>0</v>
      </c>
      <c r="J173" s="131">
        <f t="shared" si="29"/>
        <v>0</v>
      </c>
      <c r="K173" s="51"/>
    </row>
    <row r="174" spans="1:11" s="125" customFormat="1" ht="26.1" hidden="1" customHeight="1">
      <c r="A174" s="128" t="s">
        <v>63</v>
      </c>
      <c r="B174" s="130">
        <v>0</v>
      </c>
      <c r="C174" s="129">
        <v>0</v>
      </c>
      <c r="D174" s="130">
        <v>0</v>
      </c>
      <c r="E174" s="124">
        <f t="shared" si="21"/>
        <v>0</v>
      </c>
      <c r="F174" s="121">
        <f t="shared" si="22"/>
        <v>0</v>
      </c>
      <c r="G174" s="130">
        <f>C174+[2]收支餘絀!$G175</f>
        <v>0</v>
      </c>
      <c r="H174" s="130">
        <f>D174+[2]收支餘絀!$H175</f>
        <v>0</v>
      </c>
      <c r="I174" s="133">
        <f t="shared" si="27"/>
        <v>0</v>
      </c>
      <c r="J174" s="131">
        <f t="shared" si="29"/>
        <v>0</v>
      </c>
      <c r="K174" s="51"/>
    </row>
    <row r="175" spans="1:11" s="51" customFormat="1" ht="26.1" hidden="1" customHeight="1">
      <c r="A175" s="126" t="s">
        <v>103</v>
      </c>
      <c r="B175" s="119">
        <f>SUM(B176:B177)</f>
        <v>0</v>
      </c>
      <c r="C175" s="119">
        <f>SUM(C176:C177)</f>
        <v>0</v>
      </c>
      <c r="D175" s="119">
        <f>SUM(D176:D177)</f>
        <v>0</v>
      </c>
      <c r="E175" s="124">
        <f t="shared" si="21"/>
        <v>0</v>
      </c>
      <c r="F175" s="121">
        <f t="shared" si="22"/>
        <v>0</v>
      </c>
      <c r="G175" s="119">
        <f>SUM(G176:G177)</f>
        <v>0</v>
      </c>
      <c r="H175" s="119">
        <f>SUM(H176:H177)</f>
        <v>0</v>
      </c>
      <c r="I175" s="120">
        <f t="shared" si="27"/>
        <v>0</v>
      </c>
      <c r="J175" s="122">
        <f t="shared" si="29"/>
        <v>0</v>
      </c>
    </row>
    <row r="176" spans="1:11" s="51" customFormat="1" ht="26.1" hidden="1" customHeight="1">
      <c r="A176" s="128" t="s">
        <v>357</v>
      </c>
      <c r="B176" s="130">
        <v>0</v>
      </c>
      <c r="C176" s="129">
        <v>0</v>
      </c>
      <c r="D176" s="130">
        <v>0</v>
      </c>
      <c r="E176" s="124">
        <f t="shared" si="21"/>
        <v>0</v>
      </c>
      <c r="F176" s="121">
        <f t="shared" si="22"/>
        <v>0</v>
      </c>
      <c r="G176" s="130">
        <f>C176+[2]收支餘絀!$G177</f>
        <v>0</v>
      </c>
      <c r="H176" s="130">
        <f>D176+[2]收支餘絀!$H177</f>
        <v>0</v>
      </c>
      <c r="I176" s="133">
        <f t="shared" si="27"/>
        <v>0</v>
      </c>
      <c r="J176" s="131">
        <f t="shared" si="29"/>
        <v>0</v>
      </c>
    </row>
    <row r="177" spans="1:11" s="125" customFormat="1" ht="26.1" hidden="1" customHeight="1">
      <c r="A177" s="128" t="s">
        <v>359</v>
      </c>
      <c r="B177" s="130">
        <v>0</v>
      </c>
      <c r="C177" s="129">
        <v>0</v>
      </c>
      <c r="D177" s="130">
        <v>0</v>
      </c>
      <c r="E177" s="124">
        <f t="shared" si="21"/>
        <v>0</v>
      </c>
      <c r="F177" s="121">
        <f t="shared" si="22"/>
        <v>0</v>
      </c>
      <c r="G177" s="130">
        <f>C177+[2]收支餘絀!$G178</f>
        <v>0</v>
      </c>
      <c r="H177" s="130">
        <f>D177+[2]收支餘絀!$H178</f>
        <v>0</v>
      </c>
      <c r="I177" s="133">
        <f t="shared" si="27"/>
        <v>0</v>
      </c>
      <c r="J177" s="131">
        <f t="shared" si="29"/>
        <v>0</v>
      </c>
      <c r="K177" s="51"/>
    </row>
    <row r="178" spans="1:11" s="51" customFormat="1" ht="26.1" hidden="1" customHeight="1">
      <c r="A178" s="126" t="s">
        <v>378</v>
      </c>
      <c r="B178" s="119">
        <f>SUM(B179)</f>
        <v>0</v>
      </c>
      <c r="C178" s="119">
        <f>SUM(C179)</f>
        <v>0</v>
      </c>
      <c r="D178" s="119">
        <f>SUM(D179)</f>
        <v>0</v>
      </c>
      <c r="E178" s="124">
        <f t="shared" si="21"/>
        <v>0</v>
      </c>
      <c r="F178" s="121">
        <f t="shared" si="22"/>
        <v>0</v>
      </c>
      <c r="G178" s="119">
        <f>SUM(G179)</f>
        <v>0</v>
      </c>
      <c r="H178" s="119">
        <f>SUM(H179)</f>
        <v>0</v>
      </c>
      <c r="I178" s="120">
        <f>G178-H178</f>
        <v>0</v>
      </c>
      <c r="J178" s="122">
        <f>IF(H178=0,0,(I178/H178)*100)</f>
        <v>0</v>
      </c>
    </row>
    <row r="179" spans="1:11" s="51" customFormat="1" ht="26.1" hidden="1" customHeight="1">
      <c r="A179" s="128" t="s">
        <v>379</v>
      </c>
      <c r="B179" s="130">
        <v>0</v>
      </c>
      <c r="C179" s="130">
        <v>0</v>
      </c>
      <c r="D179" s="130">
        <v>0</v>
      </c>
      <c r="E179" s="124">
        <f t="shared" si="21"/>
        <v>0</v>
      </c>
      <c r="F179" s="121">
        <f t="shared" si="22"/>
        <v>0</v>
      </c>
      <c r="G179" s="130">
        <f>C179+[2]收支餘絀!$G180</f>
        <v>0</v>
      </c>
      <c r="H179" s="130">
        <f>D179+[2]收支餘絀!$H180</f>
        <v>0</v>
      </c>
      <c r="I179" s="133">
        <f>G179-H179</f>
        <v>0</v>
      </c>
      <c r="J179" s="131">
        <f>IF(H179=0,0,(I179/H179)*100)</f>
        <v>0</v>
      </c>
    </row>
    <row r="180" spans="1:11" s="51" customFormat="1" ht="26.1" hidden="1" customHeight="1">
      <c r="A180" s="126" t="s">
        <v>380</v>
      </c>
      <c r="B180" s="127">
        <f>SUM(B181)</f>
        <v>0</v>
      </c>
      <c r="C180" s="127">
        <f>SUM(C181)</f>
        <v>0</v>
      </c>
      <c r="D180" s="127">
        <f>SUM(D181)</f>
        <v>0</v>
      </c>
      <c r="E180" s="124">
        <f t="shared" si="21"/>
        <v>0</v>
      </c>
      <c r="F180" s="121">
        <f t="shared" si="22"/>
        <v>0</v>
      </c>
      <c r="G180" s="127">
        <f>SUM(G181)</f>
        <v>0</v>
      </c>
      <c r="H180" s="127">
        <f>SUM(H181)</f>
        <v>0</v>
      </c>
      <c r="I180" s="120">
        <f t="shared" si="27"/>
        <v>0</v>
      </c>
      <c r="J180" s="122">
        <f t="shared" si="29"/>
        <v>0</v>
      </c>
    </row>
    <row r="181" spans="1:11" s="51" customFormat="1" ht="26.1" hidden="1" customHeight="1">
      <c r="A181" s="126" t="s">
        <v>381</v>
      </c>
      <c r="B181" s="127">
        <f>SUM(B182:B183)</f>
        <v>0</v>
      </c>
      <c r="C181" s="127">
        <f>SUM(C182:C183)</f>
        <v>0</v>
      </c>
      <c r="D181" s="127">
        <f>SUM(D182:D183)</f>
        <v>0</v>
      </c>
      <c r="E181" s="124">
        <f t="shared" si="21"/>
        <v>0</v>
      </c>
      <c r="F181" s="121">
        <f t="shared" si="22"/>
        <v>0</v>
      </c>
      <c r="G181" s="127">
        <f>SUM(G182:G183)</f>
        <v>0</v>
      </c>
      <c r="H181" s="127">
        <f>SUM(H182:H183)</f>
        <v>0</v>
      </c>
      <c r="I181" s="120">
        <f t="shared" si="27"/>
        <v>0</v>
      </c>
      <c r="J181" s="122">
        <f t="shared" si="29"/>
        <v>0</v>
      </c>
    </row>
    <row r="182" spans="1:11" s="125" customFormat="1" ht="26.1" hidden="1" customHeight="1">
      <c r="A182" s="128" t="s">
        <v>382</v>
      </c>
      <c r="B182" s="130">
        <v>0</v>
      </c>
      <c r="C182" s="129">
        <v>0</v>
      </c>
      <c r="D182" s="130">
        <v>0</v>
      </c>
      <c r="E182" s="124">
        <f t="shared" si="21"/>
        <v>0</v>
      </c>
      <c r="F182" s="121">
        <f t="shared" si="22"/>
        <v>0</v>
      </c>
      <c r="G182" s="130">
        <f>C182+[2]收支餘絀!$G183</f>
        <v>0</v>
      </c>
      <c r="H182" s="130">
        <f>D182+[2]收支餘絀!$H183</f>
        <v>0</v>
      </c>
      <c r="I182" s="133">
        <f t="shared" si="27"/>
        <v>0</v>
      </c>
      <c r="J182" s="131">
        <f t="shared" si="29"/>
        <v>0</v>
      </c>
      <c r="K182" s="51"/>
    </row>
    <row r="183" spans="1:11" s="125" customFormat="1" ht="26.1" hidden="1" customHeight="1">
      <c r="A183" s="128" t="s">
        <v>383</v>
      </c>
      <c r="B183" s="130">
        <v>0</v>
      </c>
      <c r="C183" s="129">
        <v>0</v>
      </c>
      <c r="D183" s="130">
        <v>0</v>
      </c>
      <c r="E183" s="124">
        <f t="shared" si="21"/>
        <v>0</v>
      </c>
      <c r="F183" s="121">
        <f t="shared" si="22"/>
        <v>0</v>
      </c>
      <c r="G183" s="130">
        <f>C183+[2]收支餘絀!$G184</f>
        <v>0</v>
      </c>
      <c r="H183" s="130">
        <f>D183+[2]收支餘絀!$H184</f>
        <v>0</v>
      </c>
      <c r="I183" s="133">
        <f>G183-H183</f>
        <v>0</v>
      </c>
      <c r="J183" s="131">
        <f>IF(H183=0,0,(I183/H183)*100)</f>
        <v>0</v>
      </c>
      <c r="K183" s="51"/>
    </row>
    <row r="184" spans="1:11" s="51" customFormat="1" ht="26.1" hidden="1" customHeight="1">
      <c r="A184" s="126" t="s">
        <v>384</v>
      </c>
      <c r="B184" s="127">
        <f>SUM(B185,B187)</f>
        <v>0</v>
      </c>
      <c r="C184" s="127">
        <f>SUM(C185,C187)</f>
        <v>0</v>
      </c>
      <c r="D184" s="127">
        <f>SUM(D185,D187)</f>
        <v>0</v>
      </c>
      <c r="E184" s="124">
        <f t="shared" si="21"/>
        <v>0</v>
      </c>
      <c r="F184" s="121">
        <f t="shared" si="22"/>
        <v>0</v>
      </c>
      <c r="G184" s="127">
        <f>SUM(G185,G187)</f>
        <v>0</v>
      </c>
      <c r="H184" s="127">
        <f>SUM(H185,H187)</f>
        <v>0</v>
      </c>
      <c r="I184" s="120">
        <f t="shared" si="27"/>
        <v>0</v>
      </c>
      <c r="J184" s="122">
        <f t="shared" si="29"/>
        <v>0</v>
      </c>
    </row>
    <row r="185" spans="1:11" s="51" customFormat="1" ht="26.1" hidden="1" customHeight="1">
      <c r="A185" s="126" t="s">
        <v>385</v>
      </c>
      <c r="B185" s="127">
        <f>SUM(B186)</f>
        <v>0</v>
      </c>
      <c r="C185" s="127">
        <f>SUM(C186)</f>
        <v>0</v>
      </c>
      <c r="D185" s="127">
        <f>SUM(D186)</f>
        <v>0</v>
      </c>
      <c r="E185" s="124">
        <f t="shared" si="21"/>
        <v>0</v>
      </c>
      <c r="F185" s="121">
        <f t="shared" si="22"/>
        <v>0</v>
      </c>
      <c r="G185" s="127">
        <f>SUM(G186)</f>
        <v>0</v>
      </c>
      <c r="H185" s="127">
        <f>SUM(H186)</f>
        <v>0</v>
      </c>
      <c r="I185" s="120">
        <f t="shared" ref="I185:I193" si="30">G185-H185</f>
        <v>0</v>
      </c>
      <c r="J185" s="122">
        <f t="shared" ref="J185:J195" si="31">IF(H185=0,0,(I185/H185)*100)</f>
        <v>0</v>
      </c>
    </row>
    <row r="186" spans="1:11" s="125" customFormat="1" ht="26.1" hidden="1" customHeight="1">
      <c r="A186" s="128" t="s">
        <v>75</v>
      </c>
      <c r="B186" s="130">
        <v>0</v>
      </c>
      <c r="C186" s="129">
        <v>0</v>
      </c>
      <c r="D186" s="130">
        <v>0</v>
      </c>
      <c r="E186" s="124">
        <f t="shared" si="21"/>
        <v>0</v>
      </c>
      <c r="F186" s="121">
        <f t="shared" si="22"/>
        <v>0</v>
      </c>
      <c r="G186" s="130">
        <f>C186+[2]收支餘絀!$G187</f>
        <v>0</v>
      </c>
      <c r="H186" s="130">
        <f>D186+[2]收支餘絀!$H187</f>
        <v>0</v>
      </c>
      <c r="I186" s="133">
        <f t="shared" si="30"/>
        <v>0</v>
      </c>
      <c r="J186" s="131">
        <f t="shared" si="31"/>
        <v>0</v>
      </c>
      <c r="K186" s="51"/>
    </row>
    <row r="187" spans="1:11" s="51" customFormat="1" ht="26.1" hidden="1" customHeight="1">
      <c r="A187" s="126" t="s">
        <v>386</v>
      </c>
      <c r="B187" s="127">
        <f>SUM(B188)</f>
        <v>0</v>
      </c>
      <c r="C187" s="127">
        <f>SUM(C188)</f>
        <v>0</v>
      </c>
      <c r="D187" s="127">
        <f>SUM(D188)</f>
        <v>0</v>
      </c>
      <c r="E187" s="124">
        <f t="shared" si="21"/>
        <v>0</v>
      </c>
      <c r="F187" s="121">
        <f t="shared" si="22"/>
        <v>0</v>
      </c>
      <c r="G187" s="127">
        <f>SUM(G188)</f>
        <v>0</v>
      </c>
      <c r="H187" s="127">
        <f>SUM(H188)</f>
        <v>0</v>
      </c>
      <c r="I187" s="120">
        <f t="shared" si="30"/>
        <v>0</v>
      </c>
      <c r="J187" s="122">
        <f t="shared" si="31"/>
        <v>0</v>
      </c>
    </row>
    <row r="188" spans="1:11" s="125" customFormat="1" ht="26.1" hidden="1" customHeight="1">
      <c r="A188" s="128" t="s">
        <v>387</v>
      </c>
      <c r="B188" s="130">
        <v>0</v>
      </c>
      <c r="C188" s="129">
        <v>0</v>
      </c>
      <c r="D188" s="130">
        <v>0</v>
      </c>
      <c r="E188" s="124">
        <f t="shared" si="21"/>
        <v>0</v>
      </c>
      <c r="F188" s="121">
        <f t="shared" si="22"/>
        <v>0</v>
      </c>
      <c r="G188" s="130">
        <f>C188+[2]收支餘絀!$G189</f>
        <v>0</v>
      </c>
      <c r="H188" s="130">
        <f>D188+[2]收支餘絀!$H189</f>
        <v>0</v>
      </c>
      <c r="I188" s="133">
        <f t="shared" si="30"/>
        <v>0</v>
      </c>
      <c r="J188" s="131">
        <f t="shared" si="31"/>
        <v>0</v>
      </c>
      <c r="K188" s="51"/>
    </row>
    <row r="189" spans="1:11" s="51" customFormat="1" ht="26.1" hidden="1" customHeight="1">
      <c r="A189" s="126" t="s">
        <v>388</v>
      </c>
      <c r="B189" s="127">
        <f>SUM(B192,B190,B194)</f>
        <v>0</v>
      </c>
      <c r="C189" s="127">
        <f>SUM(C192,C190,C194)</f>
        <v>0</v>
      </c>
      <c r="D189" s="127">
        <f>SUM(D192,D190,D194)</f>
        <v>0</v>
      </c>
      <c r="E189" s="124">
        <f t="shared" si="21"/>
        <v>0</v>
      </c>
      <c r="F189" s="121">
        <f t="shared" si="22"/>
        <v>0</v>
      </c>
      <c r="G189" s="127">
        <f>SUM(G192,G190,G194)</f>
        <v>0</v>
      </c>
      <c r="H189" s="127">
        <f>SUM(H192,H190,H194)</f>
        <v>0</v>
      </c>
      <c r="I189" s="120">
        <f t="shared" si="30"/>
        <v>0</v>
      </c>
      <c r="J189" s="122">
        <f t="shared" si="31"/>
        <v>0</v>
      </c>
    </row>
    <row r="190" spans="1:11" s="51" customFormat="1" ht="26.1" hidden="1" customHeight="1">
      <c r="A190" s="126" t="s">
        <v>389</v>
      </c>
      <c r="B190" s="127">
        <f>SUM(B191)</f>
        <v>0</v>
      </c>
      <c r="C190" s="127">
        <f>SUM(C191)</f>
        <v>0</v>
      </c>
      <c r="D190" s="127">
        <f>SUM(D191)</f>
        <v>0</v>
      </c>
      <c r="E190" s="124">
        <f t="shared" si="21"/>
        <v>0</v>
      </c>
      <c r="F190" s="121">
        <f t="shared" si="22"/>
        <v>0</v>
      </c>
      <c r="G190" s="127">
        <f>SUM(G191)</f>
        <v>0</v>
      </c>
      <c r="H190" s="127">
        <f>SUM(H191)</f>
        <v>0</v>
      </c>
      <c r="I190" s="120">
        <f t="shared" si="30"/>
        <v>0</v>
      </c>
      <c r="J190" s="122">
        <f>IF(H190=0,0,(I190/H190)*100)</f>
        <v>0</v>
      </c>
    </row>
    <row r="191" spans="1:11" s="125" customFormat="1" ht="26.1" hidden="1" customHeight="1">
      <c r="A191" s="128" t="s">
        <v>390</v>
      </c>
      <c r="B191" s="130">
        <v>0</v>
      </c>
      <c r="C191" s="129">
        <v>0</v>
      </c>
      <c r="D191" s="130">
        <v>0</v>
      </c>
      <c r="E191" s="124">
        <f t="shared" si="21"/>
        <v>0</v>
      </c>
      <c r="F191" s="121">
        <f t="shared" si="22"/>
        <v>0</v>
      </c>
      <c r="G191" s="130">
        <f>C191+[2]收支餘絀!$G192</f>
        <v>0</v>
      </c>
      <c r="H191" s="130">
        <f>D191+[2]收支餘絀!$H192</f>
        <v>0</v>
      </c>
      <c r="I191" s="133">
        <f t="shared" si="30"/>
        <v>0</v>
      </c>
      <c r="J191" s="131">
        <f>IF(H191=0,0,(I191/H191)*100)</f>
        <v>0</v>
      </c>
      <c r="K191" s="51"/>
    </row>
    <row r="192" spans="1:11" s="51" customFormat="1" ht="26.1" hidden="1" customHeight="1">
      <c r="A192" s="126" t="s">
        <v>134</v>
      </c>
      <c r="B192" s="127">
        <f>SUM(B193)</f>
        <v>0</v>
      </c>
      <c r="C192" s="127">
        <f>SUM(C193)</f>
        <v>0</v>
      </c>
      <c r="D192" s="127">
        <f>SUM(D193)</f>
        <v>0</v>
      </c>
      <c r="E192" s="124">
        <f t="shared" si="21"/>
        <v>0</v>
      </c>
      <c r="F192" s="121">
        <f t="shared" si="22"/>
        <v>0</v>
      </c>
      <c r="G192" s="127">
        <f>SUM(G193)</f>
        <v>0</v>
      </c>
      <c r="H192" s="127">
        <f>SUM(H193)</f>
        <v>0</v>
      </c>
      <c r="I192" s="120">
        <f t="shared" si="30"/>
        <v>0</v>
      </c>
      <c r="J192" s="122">
        <f t="shared" si="31"/>
        <v>0</v>
      </c>
    </row>
    <row r="193" spans="1:11" s="125" customFormat="1" ht="26.1" hidden="1" customHeight="1">
      <c r="A193" s="128" t="s">
        <v>135</v>
      </c>
      <c r="B193" s="130">
        <v>0</v>
      </c>
      <c r="C193" s="129">
        <v>0</v>
      </c>
      <c r="D193" s="130">
        <v>0</v>
      </c>
      <c r="E193" s="124">
        <f t="shared" si="21"/>
        <v>0</v>
      </c>
      <c r="F193" s="121">
        <f t="shared" si="22"/>
        <v>0</v>
      </c>
      <c r="G193" s="130">
        <f>C193+[2]收支餘絀!$G194</f>
        <v>0</v>
      </c>
      <c r="H193" s="130">
        <f>D193+[2]收支餘絀!$H194</f>
        <v>0</v>
      </c>
      <c r="I193" s="133">
        <f t="shared" si="30"/>
        <v>0</v>
      </c>
      <c r="J193" s="131">
        <f t="shared" si="31"/>
        <v>0</v>
      </c>
      <c r="K193" s="51"/>
    </row>
    <row r="194" spans="1:11" s="51" customFormat="1" ht="26.1" hidden="1" customHeight="1">
      <c r="A194" s="126" t="s">
        <v>391</v>
      </c>
      <c r="B194" s="127">
        <f>SUM(B195)</f>
        <v>0</v>
      </c>
      <c r="C194" s="127">
        <f>SUM(C195)</f>
        <v>0</v>
      </c>
      <c r="D194" s="127">
        <f>SUM(D195)</f>
        <v>0</v>
      </c>
      <c r="E194" s="124">
        <f t="shared" si="21"/>
        <v>0</v>
      </c>
      <c r="F194" s="121">
        <f t="shared" si="22"/>
        <v>0</v>
      </c>
      <c r="G194" s="127">
        <f>SUM(G195)</f>
        <v>0</v>
      </c>
      <c r="H194" s="127">
        <f>SUM(H195)</f>
        <v>0</v>
      </c>
      <c r="I194" s="120">
        <f t="shared" ref="I194:I203" si="32">G194-H194</f>
        <v>0</v>
      </c>
      <c r="J194" s="122">
        <f t="shared" si="31"/>
        <v>0</v>
      </c>
    </row>
    <row r="195" spans="1:11" s="125" customFormat="1" ht="26.1" hidden="1" customHeight="1">
      <c r="A195" s="128" t="s">
        <v>392</v>
      </c>
      <c r="B195" s="130">
        <v>0</v>
      </c>
      <c r="C195" s="129">
        <v>0</v>
      </c>
      <c r="D195" s="130">
        <v>0</v>
      </c>
      <c r="E195" s="124">
        <f t="shared" si="21"/>
        <v>0</v>
      </c>
      <c r="F195" s="121">
        <f t="shared" si="22"/>
        <v>0</v>
      </c>
      <c r="G195" s="130">
        <f>C195+[2]收支餘絀!$G196</f>
        <v>0</v>
      </c>
      <c r="H195" s="130">
        <f>D195+[2]收支餘絀!$H196</f>
        <v>0</v>
      </c>
      <c r="I195" s="133">
        <f t="shared" si="32"/>
        <v>0</v>
      </c>
      <c r="J195" s="131">
        <f t="shared" si="31"/>
        <v>0</v>
      </c>
      <c r="K195" s="51"/>
    </row>
    <row r="196" spans="1:11" s="51" customFormat="1" ht="26.1" hidden="1" customHeight="1">
      <c r="A196" s="126" t="s">
        <v>393</v>
      </c>
      <c r="B196" s="134">
        <f t="shared" ref="B196:D197" si="33">B197</f>
        <v>0</v>
      </c>
      <c r="C196" s="134">
        <f t="shared" si="33"/>
        <v>0</v>
      </c>
      <c r="D196" s="134">
        <f t="shared" si="33"/>
        <v>0</v>
      </c>
      <c r="E196" s="124">
        <f t="shared" si="21"/>
        <v>0</v>
      </c>
      <c r="F196" s="121">
        <f t="shared" si="22"/>
        <v>0</v>
      </c>
      <c r="G196" s="134">
        <f t="shared" ref="G196:H197" si="34">G197</f>
        <v>0</v>
      </c>
      <c r="H196" s="134">
        <f t="shared" si="34"/>
        <v>0</v>
      </c>
      <c r="I196" s="120">
        <f>G196-H196</f>
        <v>0</v>
      </c>
      <c r="J196" s="122">
        <f>IF(H196=0,0,(I196/H196)*100)</f>
        <v>0</v>
      </c>
    </row>
    <row r="197" spans="1:11" s="51" customFormat="1" ht="26.1" hidden="1" customHeight="1">
      <c r="A197" s="126" t="s">
        <v>394</v>
      </c>
      <c r="B197" s="134">
        <f t="shared" si="33"/>
        <v>0</v>
      </c>
      <c r="C197" s="134">
        <f t="shared" si="33"/>
        <v>0</v>
      </c>
      <c r="D197" s="134">
        <f t="shared" si="33"/>
        <v>0</v>
      </c>
      <c r="E197" s="124">
        <f t="shared" si="21"/>
        <v>0</v>
      </c>
      <c r="F197" s="121">
        <f t="shared" si="22"/>
        <v>0</v>
      </c>
      <c r="G197" s="134">
        <f t="shared" si="34"/>
        <v>0</v>
      </c>
      <c r="H197" s="134">
        <f t="shared" si="34"/>
        <v>0</v>
      </c>
      <c r="I197" s="120">
        <f>G197-H197</f>
        <v>0</v>
      </c>
      <c r="J197" s="122">
        <f>IF(H197=0,0,(I197/H197)*100)</f>
        <v>0</v>
      </c>
    </row>
    <row r="198" spans="1:11" s="125" customFormat="1" ht="26.1" hidden="1" customHeight="1">
      <c r="A198" s="128" t="s">
        <v>395</v>
      </c>
      <c r="B198" s="130">
        <v>0</v>
      </c>
      <c r="C198" s="129">
        <v>0</v>
      </c>
      <c r="D198" s="129">
        <v>0</v>
      </c>
      <c r="E198" s="124">
        <f t="shared" si="21"/>
        <v>0</v>
      </c>
      <c r="F198" s="121">
        <f t="shared" si="22"/>
        <v>0</v>
      </c>
      <c r="G198" s="130">
        <f>C198+[2]收支餘絀!$G199</f>
        <v>0</v>
      </c>
      <c r="H198" s="130">
        <f>D198+[2]收支餘絀!$H199</f>
        <v>0</v>
      </c>
      <c r="I198" s="133">
        <f>G198-H198</f>
        <v>0</v>
      </c>
      <c r="J198" s="131">
        <f>IF(H198=0,0,(I198/H198)*100)</f>
        <v>0</v>
      </c>
      <c r="K198" s="51"/>
    </row>
    <row r="199" spans="1:11" s="151" customFormat="1" ht="26.1" hidden="1" customHeight="1">
      <c r="A199" s="149" t="s">
        <v>130</v>
      </c>
      <c r="B199" s="150">
        <f>B200</f>
        <v>50000</v>
      </c>
      <c r="C199" s="150">
        <f t="shared" ref="C199:D200" si="35">C200</f>
        <v>0</v>
      </c>
      <c r="D199" s="150">
        <f t="shared" si="35"/>
        <v>1000</v>
      </c>
      <c r="E199" s="120">
        <f t="shared" ref="E199:E201" si="36">C199-D199</f>
        <v>-1000</v>
      </c>
      <c r="F199" s="121">
        <f t="shared" ref="F199:F201" si="37">IF(D199=0,0,(E199/D199)*100)</f>
        <v>-100</v>
      </c>
      <c r="G199" s="150">
        <f t="shared" ref="G199:H200" si="38">G200</f>
        <v>3520</v>
      </c>
      <c r="H199" s="150">
        <f t="shared" si="38"/>
        <v>11000</v>
      </c>
      <c r="I199" s="120">
        <f t="shared" si="32"/>
        <v>-7480</v>
      </c>
      <c r="J199" s="122">
        <f t="shared" ref="J199:J201" si="39">IF(H199=0,0,(I199/H199)*100)</f>
        <v>-68</v>
      </c>
    </row>
    <row r="200" spans="1:11" s="151" customFormat="1" ht="26.1" hidden="1" customHeight="1">
      <c r="A200" s="149" t="s">
        <v>436</v>
      </c>
      <c r="B200" s="150">
        <f>B201</f>
        <v>50000</v>
      </c>
      <c r="C200" s="150">
        <f>C201</f>
        <v>0</v>
      </c>
      <c r="D200" s="150">
        <f t="shared" si="35"/>
        <v>1000</v>
      </c>
      <c r="E200" s="120">
        <f t="shared" si="36"/>
        <v>-1000</v>
      </c>
      <c r="F200" s="121">
        <f t="shared" si="37"/>
        <v>-100</v>
      </c>
      <c r="G200" s="150">
        <f t="shared" si="38"/>
        <v>3520</v>
      </c>
      <c r="H200" s="150">
        <f t="shared" si="38"/>
        <v>11000</v>
      </c>
      <c r="I200" s="120">
        <f t="shared" si="32"/>
        <v>-7480</v>
      </c>
      <c r="J200" s="122">
        <f t="shared" si="39"/>
        <v>-68</v>
      </c>
    </row>
    <row r="201" spans="1:11" s="125" customFormat="1" ht="26.1" hidden="1" customHeight="1">
      <c r="A201" s="128" t="s">
        <v>437</v>
      </c>
      <c r="B201" s="129">
        <v>50000</v>
      </c>
      <c r="C201" s="129"/>
      <c r="D201" s="130">
        <v>1000</v>
      </c>
      <c r="E201" s="120">
        <f t="shared" si="36"/>
        <v>-1000</v>
      </c>
      <c r="F201" s="121">
        <f t="shared" si="37"/>
        <v>-100</v>
      </c>
      <c r="G201" s="130">
        <f>C201+[2]收支餘絀!$G202</f>
        <v>3520</v>
      </c>
      <c r="H201" s="130">
        <f>D201+[2]收支餘絀!$H202</f>
        <v>11000</v>
      </c>
      <c r="I201" s="120">
        <f t="shared" si="32"/>
        <v>-7480</v>
      </c>
      <c r="J201" s="122">
        <f t="shared" si="39"/>
        <v>-68</v>
      </c>
      <c r="K201" s="51"/>
    </row>
    <row r="202" spans="1:11" s="51" customFormat="1" ht="23.55" customHeight="1">
      <c r="A202" s="74" t="s">
        <v>396</v>
      </c>
      <c r="B202" s="119">
        <f>B154-B162</f>
        <v>3750000</v>
      </c>
      <c r="C202" s="119">
        <f>C154-C162</f>
        <v>13969432</v>
      </c>
      <c r="D202" s="119">
        <f>D154-D162</f>
        <v>152000</v>
      </c>
      <c r="E202" s="120">
        <f t="shared" si="21"/>
        <v>13817432</v>
      </c>
      <c r="F202" s="121">
        <f t="shared" si="22"/>
        <v>9090.4157894736836</v>
      </c>
      <c r="G202" s="119">
        <f>G154-G162</f>
        <v>14924844</v>
      </c>
      <c r="H202" s="119">
        <f>H154-H162</f>
        <v>1147000</v>
      </c>
      <c r="I202" s="120">
        <f t="shared" si="32"/>
        <v>13777844</v>
      </c>
      <c r="J202" s="122">
        <f>IF(H202=0,0,(I202/H202)*100)</f>
        <v>1201.206974716652</v>
      </c>
    </row>
    <row r="203" spans="1:11" s="51" customFormat="1" ht="23.55" customHeight="1">
      <c r="A203" s="74" t="s">
        <v>397</v>
      </c>
      <c r="B203" s="119">
        <f>B153+B202</f>
        <v>9832000</v>
      </c>
      <c r="C203" s="119">
        <f>C153+C202</f>
        <v>24639919</v>
      </c>
      <c r="D203" s="119">
        <f>D153+D202</f>
        <v>12282000</v>
      </c>
      <c r="E203" s="120">
        <f>C203-D203</f>
        <v>12357919</v>
      </c>
      <c r="F203" s="121">
        <f t="shared" si="22"/>
        <v>100.61813222602183</v>
      </c>
      <c r="G203" s="119">
        <f>G153+G202</f>
        <v>43743649</v>
      </c>
      <c r="H203" s="119">
        <f>H153+H202</f>
        <v>30635000</v>
      </c>
      <c r="I203" s="120">
        <f t="shared" si="32"/>
        <v>13108649</v>
      </c>
      <c r="J203" s="122">
        <f>IF(H203=0,0,(I203/H203)*100)</f>
        <v>42.789779663783257</v>
      </c>
    </row>
    <row r="204" spans="1:11" ht="19.8">
      <c r="A204" s="51" t="s">
        <v>398</v>
      </c>
      <c r="B204" s="51"/>
      <c r="C204" s="212"/>
      <c r="D204" s="212"/>
      <c r="E204" s="212"/>
      <c r="F204" s="212"/>
      <c r="G204" s="212"/>
      <c r="H204" s="212"/>
      <c r="I204" s="212"/>
      <c r="J204" s="212"/>
      <c r="K204" s="51"/>
    </row>
    <row r="205" spans="1:11" s="184" customFormat="1" ht="37.799999999999997" customHeight="1">
      <c r="A205" s="200" t="s">
        <v>476</v>
      </c>
      <c r="B205" s="201"/>
      <c r="C205" s="201"/>
      <c r="D205" s="201"/>
      <c r="E205" s="201"/>
      <c r="F205" s="201"/>
      <c r="G205" s="201"/>
      <c r="H205" s="201"/>
      <c r="I205" s="201"/>
      <c r="J205" s="201"/>
      <c r="K205" s="183"/>
    </row>
    <row r="206" spans="1:11" s="184" customFormat="1" ht="37.799999999999997" hidden="1" customHeight="1">
      <c r="A206" s="200" t="s">
        <v>465</v>
      </c>
      <c r="B206" s="201"/>
      <c r="C206" s="201"/>
      <c r="D206" s="201"/>
      <c r="E206" s="201"/>
      <c r="F206" s="201"/>
      <c r="G206" s="201"/>
      <c r="H206" s="201"/>
      <c r="I206" s="201"/>
      <c r="J206" s="201"/>
      <c r="K206" s="183"/>
    </row>
    <row r="207" spans="1:11" s="184" customFormat="1" ht="27" customHeight="1">
      <c r="A207" s="200" t="s">
        <v>475</v>
      </c>
      <c r="B207" s="202"/>
      <c r="C207" s="202"/>
      <c r="D207" s="202"/>
      <c r="E207" s="202"/>
      <c r="F207" s="202"/>
      <c r="G207" s="202"/>
      <c r="H207" s="202"/>
      <c r="I207" s="202"/>
      <c r="J207" s="202"/>
      <c r="K207" s="183"/>
    </row>
    <row r="208" spans="1:11" s="184" customFormat="1" ht="21" customHeight="1">
      <c r="A208" s="200" t="s">
        <v>466</v>
      </c>
      <c r="B208" s="201"/>
      <c r="C208" s="201"/>
      <c r="D208" s="201"/>
      <c r="E208" s="201"/>
      <c r="F208" s="201"/>
      <c r="G208" s="201"/>
      <c r="H208" s="201"/>
      <c r="I208" s="201"/>
      <c r="J208" s="201"/>
      <c r="K208" s="183"/>
    </row>
    <row r="209" spans="1:11" s="184" customFormat="1" ht="21" customHeight="1">
      <c r="A209" s="200" t="s">
        <v>473</v>
      </c>
      <c r="B209" s="201"/>
      <c r="C209" s="201"/>
      <c r="D209" s="201"/>
      <c r="E209" s="201"/>
      <c r="F209" s="201"/>
      <c r="G209" s="201"/>
      <c r="H209" s="201"/>
      <c r="I209" s="201"/>
      <c r="J209" s="201"/>
      <c r="K209" s="183"/>
    </row>
    <row r="210" spans="1:11" s="184" customFormat="1" ht="26.4" hidden="1" customHeight="1">
      <c r="A210" s="200" t="s">
        <v>467</v>
      </c>
      <c r="B210" s="201"/>
      <c r="C210" s="201"/>
      <c r="D210" s="201"/>
      <c r="E210" s="201"/>
      <c r="F210" s="201"/>
      <c r="G210" s="201"/>
      <c r="H210" s="201"/>
      <c r="I210" s="201"/>
      <c r="J210" s="201"/>
      <c r="K210" s="183"/>
    </row>
    <row r="211" spans="1:11" s="184" customFormat="1" ht="22.8" hidden="1" customHeight="1">
      <c r="A211" s="200" t="s">
        <v>468</v>
      </c>
      <c r="B211" s="202"/>
      <c r="C211" s="202"/>
      <c r="D211" s="202"/>
      <c r="E211" s="202"/>
      <c r="F211" s="202"/>
      <c r="G211" s="202"/>
      <c r="H211" s="202"/>
      <c r="I211" s="202"/>
      <c r="J211" s="202"/>
      <c r="K211" s="183"/>
    </row>
    <row r="212" spans="1:11" s="184" customFormat="1" ht="22.8" hidden="1" customHeight="1">
      <c r="A212" s="51" t="s">
        <v>469</v>
      </c>
      <c r="B212" s="191"/>
      <c r="C212" s="191"/>
      <c r="D212" s="191"/>
      <c r="E212" s="191"/>
      <c r="F212" s="191"/>
      <c r="G212" s="191"/>
      <c r="H212" s="191"/>
      <c r="I212" s="191"/>
      <c r="J212" s="191"/>
      <c r="K212" s="183"/>
    </row>
    <row r="213" spans="1:11" s="184" customFormat="1" ht="24.6" customHeight="1">
      <c r="A213" s="200" t="s">
        <v>470</v>
      </c>
      <c r="B213" s="201"/>
      <c r="C213" s="201"/>
      <c r="D213" s="201"/>
      <c r="E213" s="201"/>
      <c r="F213" s="201"/>
      <c r="G213" s="201"/>
      <c r="H213" s="201"/>
      <c r="I213" s="201"/>
      <c r="J213" s="201"/>
      <c r="K213" s="183"/>
    </row>
    <row r="214" spans="1:11" s="184" customFormat="1" ht="21" customHeight="1">
      <c r="A214" s="200" t="s">
        <v>471</v>
      </c>
      <c r="B214" s="201"/>
      <c r="C214" s="201"/>
      <c r="D214" s="201"/>
      <c r="E214" s="201"/>
      <c r="F214" s="201"/>
      <c r="G214" s="201"/>
      <c r="H214" s="201"/>
      <c r="I214" s="201"/>
      <c r="J214" s="201"/>
      <c r="K214" s="183"/>
    </row>
    <row r="215" spans="1:11" s="184" customFormat="1" ht="21.6" customHeight="1">
      <c r="A215" s="200" t="s">
        <v>474</v>
      </c>
      <c r="B215" s="201"/>
      <c r="C215" s="201"/>
      <c r="D215" s="201"/>
      <c r="E215" s="201"/>
      <c r="F215" s="201"/>
      <c r="G215" s="201"/>
      <c r="H215" s="201"/>
      <c r="I215" s="201"/>
      <c r="J215" s="201"/>
      <c r="K215" s="183"/>
    </row>
    <row r="216" spans="1:11" s="192" customFormat="1" ht="19.8" customHeight="1">
      <c r="A216" s="200" t="s">
        <v>472</v>
      </c>
      <c r="B216" s="201"/>
      <c r="C216" s="201"/>
      <c r="D216" s="201"/>
      <c r="E216" s="201"/>
      <c r="F216" s="201"/>
      <c r="G216" s="201"/>
      <c r="H216" s="201"/>
      <c r="I216" s="201"/>
      <c r="J216" s="201"/>
    </row>
    <row r="217" spans="1:11" ht="19.8">
      <c r="A217" s="201"/>
      <c r="B217" s="201"/>
      <c r="C217" s="201"/>
      <c r="D217" s="201"/>
      <c r="E217" s="201"/>
      <c r="F217" s="201"/>
      <c r="G217" s="201"/>
      <c r="H217" s="201"/>
      <c r="I217" s="201"/>
      <c r="J217" s="201"/>
      <c r="K217" s="51"/>
    </row>
    <row r="218" spans="1:11" ht="19.8">
      <c r="A218" s="51"/>
      <c r="B218" s="51"/>
      <c r="C218" s="185"/>
      <c r="D218" s="185"/>
      <c r="E218" s="185"/>
      <c r="F218" s="185"/>
      <c r="G218" s="185"/>
      <c r="H218" s="185"/>
      <c r="I218" s="185"/>
      <c r="J218" s="185"/>
      <c r="K218" s="51"/>
    </row>
    <row r="219" spans="1:11" ht="19.8">
      <c r="C219" s="137"/>
      <c r="D219" s="137"/>
      <c r="E219" s="138"/>
      <c r="F219" s="137"/>
      <c r="G219" s="137"/>
      <c r="H219" s="137"/>
      <c r="I219" s="138"/>
      <c r="J219" s="137"/>
      <c r="K219" s="51"/>
    </row>
    <row r="220" spans="1:11" ht="19.8">
      <c r="C220" s="204"/>
      <c r="D220" s="204"/>
      <c r="E220" s="204"/>
      <c r="F220" s="204"/>
      <c r="G220" s="204"/>
      <c r="H220" s="204"/>
      <c r="I220" s="204"/>
      <c r="J220" s="204"/>
      <c r="K220" s="51"/>
    </row>
    <row r="221" spans="1:11" ht="19.8">
      <c r="C221" s="137"/>
      <c r="D221" s="137"/>
      <c r="E221" s="138"/>
      <c r="F221" s="137"/>
      <c r="G221" s="137"/>
      <c r="H221" s="137"/>
      <c r="I221" s="138"/>
      <c r="J221" s="137"/>
      <c r="K221" s="51"/>
    </row>
    <row r="222" spans="1:11" ht="19.8">
      <c r="C222" s="205"/>
      <c r="D222" s="205"/>
      <c r="E222" s="205"/>
      <c r="F222" s="205"/>
      <c r="G222" s="205"/>
      <c r="H222" s="205"/>
      <c r="I222" s="205"/>
      <c r="J222" s="205"/>
      <c r="K222" s="51"/>
    </row>
    <row r="223" spans="1:11" ht="19.8">
      <c r="C223" s="203"/>
      <c r="D223" s="203"/>
      <c r="E223" s="203"/>
      <c r="F223" s="203"/>
      <c r="G223" s="203"/>
      <c r="H223" s="203"/>
      <c r="I223" s="203"/>
      <c r="J223" s="203"/>
      <c r="K223" s="51"/>
    </row>
    <row r="224" spans="1:11" ht="19.8">
      <c r="C224" s="207"/>
      <c r="D224" s="207"/>
      <c r="E224" s="207"/>
      <c r="F224" s="207"/>
      <c r="G224" s="207"/>
      <c r="H224" s="207"/>
      <c r="I224" s="207"/>
      <c r="J224" s="207"/>
      <c r="K224" s="51"/>
    </row>
    <row r="225" spans="3:11" ht="19.8">
      <c r="I225" s="139"/>
      <c r="J225" s="140"/>
      <c r="K225" s="51"/>
    </row>
    <row r="226" spans="3:11" ht="19.8">
      <c r="C226" s="207"/>
      <c r="D226" s="207"/>
      <c r="E226" s="207"/>
      <c r="F226" s="207"/>
      <c r="G226" s="207"/>
      <c r="H226" s="207"/>
      <c r="I226" s="207"/>
      <c r="J226" s="140"/>
      <c r="K226" s="51"/>
    </row>
    <row r="227" spans="3:11" ht="19.8">
      <c r="C227" s="207"/>
      <c r="D227" s="207"/>
      <c r="E227" s="207"/>
      <c r="F227" s="207"/>
      <c r="G227" s="207"/>
      <c r="H227" s="207"/>
      <c r="I227" s="207"/>
      <c r="J227" s="207"/>
      <c r="K227" s="51"/>
    </row>
    <row r="228" spans="3:11" ht="19.8">
      <c r="I228" s="139"/>
      <c r="J228" s="140"/>
      <c r="K228" s="51"/>
    </row>
    <row r="229" spans="3:11" ht="19.8">
      <c r="C229" s="208"/>
      <c r="D229" s="208"/>
      <c r="E229" s="208"/>
      <c r="F229" s="208"/>
      <c r="G229" s="208"/>
      <c r="H229" s="208"/>
      <c r="I229" s="208"/>
      <c r="J229" s="208"/>
      <c r="K229" s="51"/>
    </row>
    <row r="230" spans="3:11" ht="19.8">
      <c r="C230" s="203"/>
      <c r="D230" s="203"/>
      <c r="E230" s="203"/>
      <c r="F230" s="203"/>
      <c r="G230" s="203"/>
      <c r="H230" s="203"/>
      <c r="I230" s="203"/>
      <c r="J230" s="203"/>
      <c r="K230" s="51"/>
    </row>
    <row r="231" spans="3:11" ht="19.8">
      <c r="C231" s="206"/>
      <c r="D231" s="206"/>
      <c r="E231" s="206"/>
      <c r="F231" s="206"/>
      <c r="G231" s="206"/>
      <c r="H231" s="206"/>
      <c r="I231" s="139"/>
      <c r="J231" s="140"/>
      <c r="K231" s="51"/>
    </row>
    <row r="232" spans="3:11" ht="19.8">
      <c r="C232" s="206"/>
      <c r="D232" s="206"/>
      <c r="E232" s="206"/>
      <c r="F232" s="206"/>
      <c r="G232" s="206"/>
      <c r="H232" s="206"/>
      <c r="I232" s="139"/>
      <c r="J232" s="140"/>
      <c r="K232" s="51"/>
    </row>
    <row r="233" spans="3:11" ht="19.8">
      <c r="C233" s="206"/>
      <c r="D233" s="206"/>
      <c r="E233" s="206"/>
      <c r="F233" s="206"/>
      <c r="G233" s="206"/>
      <c r="H233" s="206"/>
      <c r="I233" s="206"/>
      <c r="J233" s="206"/>
      <c r="K233" s="51"/>
    </row>
    <row r="234" spans="3:11" ht="19.8">
      <c r="C234" s="206"/>
      <c r="D234" s="206"/>
      <c r="E234" s="206"/>
      <c r="F234" s="206"/>
      <c r="G234" s="206"/>
      <c r="H234" s="206"/>
      <c r="I234" s="206"/>
      <c r="J234" s="206"/>
      <c r="K234" s="51"/>
    </row>
    <row r="235" spans="3:11" ht="19.8">
      <c r="C235" s="209"/>
      <c r="D235" s="209"/>
      <c r="E235" s="209"/>
      <c r="F235" s="209"/>
      <c r="G235" s="209"/>
      <c r="H235" s="209"/>
      <c r="I235" s="209"/>
      <c r="J235" s="209"/>
      <c r="K235" s="51"/>
    </row>
    <row r="236" spans="3:11" ht="19.8">
      <c r="C236" s="208"/>
      <c r="D236" s="208"/>
      <c r="E236" s="208"/>
      <c r="F236" s="208"/>
      <c r="G236" s="208"/>
      <c r="H236" s="208"/>
      <c r="I236" s="208"/>
      <c r="J236" s="208"/>
      <c r="K236" s="51"/>
    </row>
    <row r="237" spans="3:11" ht="19.8">
      <c r="I237" s="139"/>
      <c r="J237" s="140"/>
      <c r="K237" s="51"/>
    </row>
    <row r="238" spans="3:11" ht="19.8">
      <c r="C238" s="203"/>
      <c r="D238" s="203"/>
      <c r="E238" s="203"/>
      <c r="F238" s="203"/>
      <c r="G238" s="203"/>
      <c r="H238" s="203"/>
      <c r="I238" s="203"/>
      <c r="J238" s="203"/>
      <c r="K238" s="51"/>
    </row>
    <row r="239" spans="3:11" ht="19.8">
      <c r="C239" s="203"/>
      <c r="D239" s="203"/>
      <c r="E239" s="203"/>
      <c r="F239" s="203"/>
      <c r="G239" s="203"/>
      <c r="H239" s="203"/>
      <c r="I239" s="203"/>
      <c r="J239" s="203"/>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sheetData>
  <mergeCells count="36">
    <mergeCell ref="H3:H4"/>
    <mergeCell ref="E3:F3"/>
    <mergeCell ref="C204:J204"/>
    <mergeCell ref="A2:A4"/>
    <mergeCell ref="B2:B4"/>
    <mergeCell ref="C3:C4"/>
    <mergeCell ref="D3:D4"/>
    <mergeCell ref="I3:J3"/>
    <mergeCell ref="G3:G4"/>
    <mergeCell ref="C239:J239"/>
    <mergeCell ref="C233:J233"/>
    <mergeCell ref="C234:J234"/>
    <mergeCell ref="C235:J235"/>
    <mergeCell ref="C236:J236"/>
    <mergeCell ref="C231:H231"/>
    <mergeCell ref="C232:H232"/>
    <mergeCell ref="C238:J238"/>
    <mergeCell ref="C224:J224"/>
    <mergeCell ref="C226:I226"/>
    <mergeCell ref="C227:J227"/>
    <mergeCell ref="C229:J229"/>
    <mergeCell ref="C230:J230"/>
    <mergeCell ref="C220:J220"/>
    <mergeCell ref="C222:J222"/>
    <mergeCell ref="C223:J223"/>
    <mergeCell ref="A216:J217"/>
    <mergeCell ref="A205:J205"/>
    <mergeCell ref="A206:J206"/>
    <mergeCell ref="A207:J207"/>
    <mergeCell ref="A208:J208"/>
    <mergeCell ref="A209:J209"/>
    <mergeCell ref="A210:J210"/>
    <mergeCell ref="A211:J211"/>
    <mergeCell ref="A213:J213"/>
    <mergeCell ref="A214:J214"/>
    <mergeCell ref="A215:J215"/>
  </mergeCells>
  <phoneticPr fontId="2" type="noConversion"/>
  <printOptions horizontalCentered="1"/>
  <pageMargins left="0.19685039370078741" right="0.19685039370078741" top="0.78740157480314965" bottom="0.11811023622047245" header="0.19685039370078741" footer="0.15748031496062992"/>
  <pageSetup paperSize="9" scale="65" orientation="landscape" blackAndWhite="1" useFirstPageNumber="1" r:id="rId1"/>
  <headerFooter alignWithMargins="0">
    <oddHeader xml:space="preserve">&amp;C&amp;"標楷體,標準"&amp;16&amp;U考選業務基金
收　支　餘　絀　表&amp;12&amp;U
中華民國106年3月份&amp;R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view="pageBreakPreview" topLeftCell="A4" zoomScale="85" zoomScaleNormal="100" zoomScaleSheetLayoutView="85" workbookViewId="0">
      <selection activeCell="B11" sqref="B11"/>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95</v>
      </c>
    </row>
    <row r="2" spans="1:6" ht="14.25" customHeight="1">
      <c r="A2" s="216" t="s">
        <v>201</v>
      </c>
      <c r="B2" s="222" t="s">
        <v>202</v>
      </c>
      <c r="C2" s="218" t="s">
        <v>12</v>
      </c>
      <c r="D2" s="216" t="s">
        <v>201</v>
      </c>
      <c r="E2" s="220" t="s">
        <v>202</v>
      </c>
      <c r="F2" s="218" t="s">
        <v>12</v>
      </c>
    </row>
    <row r="3" spans="1:6" ht="7.5" customHeight="1">
      <c r="A3" s="217"/>
      <c r="B3" s="223"/>
      <c r="C3" s="219"/>
      <c r="D3" s="217"/>
      <c r="E3" s="221"/>
      <c r="F3" s="219"/>
    </row>
    <row r="4" spans="1:6" ht="20.100000000000001" customHeight="1">
      <c r="A4" s="75" t="s">
        <v>203</v>
      </c>
      <c r="B4" s="76">
        <f>SUM(B5,B14,B24,B28)</f>
        <v>572939638</v>
      </c>
      <c r="C4" s="77">
        <f t="shared" ref="C4:C31" si="0">IF($B$31=0,0,B4/$B$31*100)</f>
        <v>100</v>
      </c>
      <c r="D4" s="78" t="s">
        <v>204</v>
      </c>
      <c r="E4" s="142">
        <f>E5+E13</f>
        <v>250824823</v>
      </c>
      <c r="F4" s="77">
        <f t="shared" ref="F4:F16" si="1">IF($E$31=0,0,E4/$E$31*100)</f>
        <v>43.778577421449064</v>
      </c>
    </row>
    <row r="5" spans="1:6" ht="20.100000000000001" customHeight="1">
      <c r="A5" s="79" t="s">
        <v>205</v>
      </c>
      <c r="B5" s="76">
        <f>SUM(B6,B9,B12)</f>
        <v>506522734</v>
      </c>
      <c r="C5" s="77">
        <f t="shared" si="0"/>
        <v>88.407696100090732</v>
      </c>
      <c r="D5" s="79" t="s">
        <v>206</v>
      </c>
      <c r="E5" s="142">
        <f>E6+E11</f>
        <v>193302140</v>
      </c>
      <c r="F5" s="77">
        <f t="shared" si="1"/>
        <v>33.738657125342755</v>
      </c>
    </row>
    <row r="6" spans="1:6" ht="20.100000000000001" customHeight="1">
      <c r="A6" s="80" t="s">
        <v>207</v>
      </c>
      <c r="B6" s="76">
        <f>SUM(B7:B8)</f>
        <v>492183542</v>
      </c>
      <c r="C6" s="77">
        <f t="shared" si="0"/>
        <v>85.904955663060619</v>
      </c>
      <c r="D6" s="80" t="s">
        <v>208</v>
      </c>
      <c r="E6" s="142">
        <f>SUM(E7:E10)</f>
        <v>95392090</v>
      </c>
      <c r="F6" s="77">
        <f t="shared" si="1"/>
        <v>16.649588136892003</v>
      </c>
    </row>
    <row r="7" spans="1:6" ht="20.100000000000001" customHeight="1">
      <c r="A7" s="81" t="s">
        <v>129</v>
      </c>
      <c r="B7" s="82">
        <v>491983542</v>
      </c>
      <c r="C7" s="77">
        <f t="shared" si="0"/>
        <v>85.870047971790015</v>
      </c>
      <c r="D7" s="81" t="s">
        <v>188</v>
      </c>
      <c r="E7" s="143">
        <v>222404</v>
      </c>
      <c r="F7" s="77">
        <f t="shared" si="1"/>
        <v>3.8818050846745569E-2</v>
      </c>
    </row>
    <row r="8" spans="1:6" ht="20.100000000000001" customHeight="1">
      <c r="A8" s="81" t="s">
        <v>254</v>
      </c>
      <c r="B8" s="82">
        <v>200000</v>
      </c>
      <c r="C8" s="77">
        <f t="shared" si="0"/>
        <v>3.4907691270611649E-2</v>
      </c>
      <c r="D8" s="81" t="s">
        <v>197</v>
      </c>
      <c r="E8" s="143">
        <v>991885</v>
      </c>
      <c r="F8" s="77">
        <f t="shared" si="1"/>
        <v>0.17312207677975319</v>
      </c>
    </row>
    <row r="9" spans="1:6" ht="20.100000000000001" customHeight="1">
      <c r="A9" s="80" t="s">
        <v>250</v>
      </c>
      <c r="B9" s="76">
        <f>SUM(B10:B11)</f>
        <v>6766</v>
      </c>
      <c r="C9" s="77">
        <f t="shared" si="0"/>
        <v>1.1809271956847922E-3</v>
      </c>
      <c r="D9" s="81" t="s">
        <v>209</v>
      </c>
      <c r="E9" s="143">
        <v>94177801</v>
      </c>
      <c r="F9" s="77">
        <f t="shared" si="1"/>
        <v>16.437648009265509</v>
      </c>
    </row>
    <row r="10" spans="1:6" ht="20.100000000000001" customHeight="1">
      <c r="A10" s="81" t="s">
        <v>252</v>
      </c>
      <c r="B10" s="82">
        <v>6766</v>
      </c>
      <c r="C10" s="77">
        <f t="shared" si="0"/>
        <v>1.1809271956847922E-3</v>
      </c>
      <c r="D10" s="81" t="s">
        <v>257</v>
      </c>
      <c r="E10" s="190">
        <v>0</v>
      </c>
      <c r="F10" s="77">
        <f t="shared" si="1"/>
        <v>0</v>
      </c>
    </row>
    <row r="11" spans="1:6" ht="20.100000000000001" customHeight="1">
      <c r="A11" s="81" t="s">
        <v>251</v>
      </c>
      <c r="B11" s="190">
        <v>0</v>
      </c>
      <c r="C11" s="77">
        <f t="shared" si="0"/>
        <v>0</v>
      </c>
      <c r="D11" s="80" t="s">
        <v>255</v>
      </c>
      <c r="E11" s="144">
        <f>E12</f>
        <v>97910050</v>
      </c>
      <c r="F11" s="77">
        <f t="shared" si="1"/>
        <v>17.089068988450752</v>
      </c>
    </row>
    <row r="12" spans="1:6" ht="20.100000000000001" customHeight="1">
      <c r="A12" s="80" t="s">
        <v>210</v>
      </c>
      <c r="B12" s="76">
        <f>SUM(B13)</f>
        <v>14332426</v>
      </c>
      <c r="C12" s="77">
        <f t="shared" si="0"/>
        <v>2.5015595098344372</v>
      </c>
      <c r="D12" s="81" t="s">
        <v>256</v>
      </c>
      <c r="E12" s="142">
        <v>97910050</v>
      </c>
      <c r="F12" s="77">
        <f t="shared" si="1"/>
        <v>17.089068988450752</v>
      </c>
    </row>
    <row r="13" spans="1:6" ht="20.100000000000001" customHeight="1">
      <c r="A13" s="81" t="s">
        <v>212</v>
      </c>
      <c r="B13" s="82">
        <v>14332426</v>
      </c>
      <c r="C13" s="77">
        <f t="shared" si="0"/>
        <v>2.5015595098344372</v>
      </c>
      <c r="D13" s="79" t="s">
        <v>211</v>
      </c>
      <c r="E13" s="143">
        <f>E14</f>
        <v>57522683</v>
      </c>
      <c r="F13" s="77">
        <f t="shared" si="1"/>
        <v>10.039920296106306</v>
      </c>
    </row>
    <row r="14" spans="1:6" ht="20.100000000000001" customHeight="1">
      <c r="A14" s="79" t="s">
        <v>187</v>
      </c>
      <c r="B14" s="76">
        <f>SUM(B15,B18,B21)</f>
        <v>42378926</v>
      </c>
      <c r="C14" s="77">
        <f t="shared" si="0"/>
        <v>7.3967523259404855</v>
      </c>
      <c r="D14" s="80" t="s">
        <v>213</v>
      </c>
      <c r="E14" s="144">
        <f>E15+E16</f>
        <v>57522683</v>
      </c>
      <c r="F14" s="77">
        <f t="shared" si="1"/>
        <v>10.039920296106306</v>
      </c>
    </row>
    <row r="15" spans="1:6" ht="20.100000000000001" customHeight="1">
      <c r="A15" s="80" t="s">
        <v>215</v>
      </c>
      <c r="B15" s="76">
        <f>SUM(B16:B17)</f>
        <v>35986239</v>
      </c>
      <c r="C15" s="77">
        <f t="shared" si="0"/>
        <v>6.2809826050122224</v>
      </c>
      <c r="D15" s="81" t="s">
        <v>214</v>
      </c>
      <c r="E15" s="142">
        <v>15304390</v>
      </c>
      <c r="F15" s="77">
        <f t="shared" si="1"/>
        <v>2.6712046060251815</v>
      </c>
    </row>
    <row r="16" spans="1:6" ht="20.100000000000001" customHeight="1">
      <c r="A16" s="81" t="s">
        <v>215</v>
      </c>
      <c r="B16" s="82">
        <v>150370974</v>
      </c>
      <c r="C16" s="77">
        <f t="shared" si="0"/>
        <v>26.245517682265856</v>
      </c>
      <c r="D16" s="81" t="s">
        <v>216</v>
      </c>
      <c r="E16" s="142">
        <v>42218293</v>
      </c>
      <c r="F16" s="77">
        <f t="shared" si="1"/>
        <v>7.3687156900811246</v>
      </c>
    </row>
    <row r="17" spans="1:6" ht="20.100000000000001" customHeight="1">
      <c r="A17" s="81" t="s">
        <v>217</v>
      </c>
      <c r="B17" s="82">
        <v>-114384735</v>
      </c>
      <c r="C17" s="77">
        <f t="shared" si="0"/>
        <v>-19.964535077253636</v>
      </c>
      <c r="D17" s="78"/>
      <c r="E17" s="142"/>
      <c r="F17" s="77"/>
    </row>
    <row r="18" spans="1:6" ht="20.100000000000001" customHeight="1">
      <c r="A18" s="80" t="s">
        <v>218</v>
      </c>
      <c r="B18" s="76">
        <f>SUM(B19:B20)</f>
        <v>1191845</v>
      </c>
      <c r="C18" s="77">
        <f t="shared" si="0"/>
        <v>0.2080227865121107</v>
      </c>
      <c r="D18" s="78" t="s">
        <v>219</v>
      </c>
      <c r="E18" s="142">
        <f>E19+E23+E25</f>
        <v>322114815</v>
      </c>
      <c r="F18" s="77">
        <f>IF($E$31=0,0,E18/$E$31*100)</f>
        <v>56.221422578550943</v>
      </c>
    </row>
    <row r="19" spans="1:6" ht="20.100000000000001" customHeight="1">
      <c r="A19" s="81" t="s">
        <v>218</v>
      </c>
      <c r="B19" s="82">
        <v>11550483</v>
      </c>
      <c r="C19" s="77">
        <f t="shared" si="0"/>
        <v>2.0160034729522414</v>
      </c>
      <c r="D19" s="79" t="s">
        <v>221</v>
      </c>
      <c r="E19" s="142">
        <f>E20</f>
        <v>127203259</v>
      </c>
      <c r="F19" s="77">
        <f>IF($E$31=0,0,E19/$E$31*100)</f>
        <v>22.201860468938264</v>
      </c>
    </row>
    <row r="20" spans="1:6" ht="20.100000000000001" customHeight="1">
      <c r="A20" s="81" t="s">
        <v>220</v>
      </c>
      <c r="B20" s="82">
        <v>-10358638</v>
      </c>
      <c r="C20" s="77">
        <f t="shared" si="0"/>
        <v>-1.8079806864401309</v>
      </c>
      <c r="D20" s="80" t="s">
        <v>221</v>
      </c>
      <c r="E20" s="142">
        <f>E21</f>
        <v>127203259</v>
      </c>
      <c r="F20" s="77">
        <f>IF($E$31=0,0,E20/$E$31*100)</f>
        <v>22.201860468938264</v>
      </c>
    </row>
    <row r="21" spans="1:6" ht="20.100000000000001" customHeight="1">
      <c r="A21" s="80" t="s">
        <v>164</v>
      </c>
      <c r="B21" s="76">
        <f>SUM(B22:B23)</f>
        <v>5200842</v>
      </c>
      <c r="C21" s="77">
        <f t="shared" si="0"/>
        <v>0.90774693441615217</v>
      </c>
      <c r="D21" s="81" t="s">
        <v>221</v>
      </c>
      <c r="E21" s="143">
        <v>127203259</v>
      </c>
      <c r="F21" s="77">
        <f t="shared" ref="F21:F24" si="2">IF($E$31=0,0,E21/$E$31*100)</f>
        <v>22.201860468938264</v>
      </c>
    </row>
    <row r="22" spans="1:6" ht="19.5" customHeight="1">
      <c r="A22" s="81" t="s">
        <v>164</v>
      </c>
      <c r="B22" s="82">
        <v>26406562</v>
      </c>
      <c r="C22" s="77">
        <f t="shared" si="0"/>
        <v>4.6089605690713267</v>
      </c>
      <c r="D22" s="79" t="s">
        <v>399</v>
      </c>
      <c r="E22" s="142">
        <f>E23</f>
        <v>160000</v>
      </c>
      <c r="F22" s="77">
        <f t="shared" si="2"/>
        <v>2.7926153016489322E-2</v>
      </c>
    </row>
    <row r="23" spans="1:6" ht="19.5" customHeight="1">
      <c r="A23" s="81" t="s">
        <v>222</v>
      </c>
      <c r="B23" s="82">
        <v>-21205720</v>
      </c>
      <c r="C23" s="77">
        <f t="shared" si="0"/>
        <v>-3.7012136346551747</v>
      </c>
      <c r="D23" s="80" t="s">
        <v>400</v>
      </c>
      <c r="E23" s="142">
        <f>E24</f>
        <v>160000</v>
      </c>
      <c r="F23" s="77">
        <f t="shared" si="2"/>
        <v>2.7926153016489322E-2</v>
      </c>
    </row>
    <row r="24" spans="1:6" ht="19.5" customHeight="1">
      <c r="A24" s="79" t="s">
        <v>223</v>
      </c>
      <c r="B24" s="76">
        <f>SUM(B25)</f>
        <v>24033178</v>
      </c>
      <c r="C24" s="77">
        <f t="shared" si="0"/>
        <v>4.1947137893782802</v>
      </c>
      <c r="D24" s="81" t="s">
        <v>401</v>
      </c>
      <c r="E24" s="143">
        <v>160000</v>
      </c>
      <c r="F24" s="77">
        <f t="shared" si="2"/>
        <v>2.7926153016489322E-2</v>
      </c>
    </row>
    <row r="25" spans="1:6" ht="20.100000000000001" customHeight="1">
      <c r="A25" s="80" t="s">
        <v>223</v>
      </c>
      <c r="B25" s="76">
        <f>SUM(B26:B27)</f>
        <v>24033178</v>
      </c>
      <c r="C25" s="77">
        <f t="shared" si="0"/>
        <v>4.1947137893782802</v>
      </c>
      <c r="D25" s="104" t="s">
        <v>224</v>
      </c>
      <c r="E25" s="142">
        <f>E26</f>
        <v>194751556</v>
      </c>
      <c r="F25" s="77">
        <f>IF($E$31=0,0,E25/$E$31*100)</f>
        <v>33.991635956596184</v>
      </c>
    </row>
    <row r="26" spans="1:6" ht="20.100000000000001" customHeight="1">
      <c r="A26" s="81" t="s">
        <v>449</v>
      </c>
      <c r="B26" s="76">
        <v>56708</v>
      </c>
      <c r="C26" s="77">
        <f t="shared" si="0"/>
        <v>9.8977267828692268E-3</v>
      </c>
      <c r="D26" s="80" t="s">
        <v>225</v>
      </c>
      <c r="E26" s="142">
        <f>SUM(E27:E28)</f>
        <v>194751556</v>
      </c>
      <c r="F26" s="77">
        <f>IF($E$31=0,0,E26/$E$31*100)</f>
        <v>33.991635956596184</v>
      </c>
    </row>
    <row r="27" spans="1:6" ht="20.100000000000001" customHeight="1">
      <c r="A27" s="81" t="s">
        <v>13</v>
      </c>
      <c r="B27" s="82">
        <v>23976470</v>
      </c>
      <c r="C27" s="77">
        <f t="shared" si="0"/>
        <v>4.1848160625954112</v>
      </c>
      <c r="D27" s="81" t="s">
        <v>225</v>
      </c>
      <c r="E27" s="143">
        <v>151007907</v>
      </c>
      <c r="F27" s="77">
        <f>IF($E$31=0,0,E27/$E$31*100)</f>
        <v>26.356686984886181</v>
      </c>
    </row>
    <row r="28" spans="1:6" ht="20.100000000000001" customHeight="1">
      <c r="A28" s="79" t="s">
        <v>226</v>
      </c>
      <c r="B28" s="76">
        <f>SUM(B29)</f>
        <v>4800</v>
      </c>
      <c r="C28" s="77">
        <f t="shared" si="0"/>
        <v>8.3778459049467968E-4</v>
      </c>
      <c r="D28" s="81" t="s">
        <v>414</v>
      </c>
      <c r="E28" s="143">
        <f>收支餘絀!G203</f>
        <v>43743649</v>
      </c>
      <c r="F28" s="77">
        <f>IF($E$31=0,0,E28/$E$31*100)</f>
        <v>7.634948971710001</v>
      </c>
    </row>
    <row r="29" spans="1:6" ht="20.100000000000001" customHeight="1">
      <c r="A29" s="84" t="s">
        <v>227</v>
      </c>
      <c r="B29" s="76">
        <f>SUM(B30:B30)</f>
        <v>4800</v>
      </c>
      <c r="C29" s="77">
        <f t="shared" si="0"/>
        <v>8.3778459049467968E-4</v>
      </c>
      <c r="D29" s="81"/>
      <c r="E29" s="143"/>
      <c r="F29" s="77"/>
    </row>
    <row r="30" spans="1:6" ht="20.100000000000001" customHeight="1">
      <c r="A30" s="81" t="s">
        <v>228</v>
      </c>
      <c r="B30" s="82">
        <v>4800</v>
      </c>
      <c r="C30" s="77">
        <f t="shared" si="0"/>
        <v>8.3778459049467968E-4</v>
      </c>
      <c r="D30" s="113"/>
      <c r="E30" s="62"/>
      <c r="F30" s="113"/>
    </row>
    <row r="31" spans="1:6" ht="20.100000000000001" customHeight="1">
      <c r="A31" s="85" t="s">
        <v>120</v>
      </c>
      <c r="B31" s="83">
        <f>B4</f>
        <v>572939638</v>
      </c>
      <c r="C31" s="77">
        <f t="shared" si="0"/>
        <v>100</v>
      </c>
      <c r="D31" s="85" t="s">
        <v>121</v>
      </c>
      <c r="E31" s="143">
        <f>E4+E18</f>
        <v>572939638</v>
      </c>
      <c r="F31" s="86">
        <v>100</v>
      </c>
    </row>
    <row r="32" spans="1:6" ht="20.100000000000001" customHeight="1">
      <c r="A32" s="215" t="s">
        <v>450</v>
      </c>
      <c r="B32" s="215"/>
      <c r="C32" s="215"/>
      <c r="D32" s="215"/>
      <c r="E32" s="215"/>
      <c r="F32" s="215"/>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430</v>
      </c>
      <c r="B226" s="54"/>
      <c r="C226" s="55"/>
      <c r="D226" s="55"/>
      <c r="E226" s="145"/>
      <c r="F226" s="55"/>
    </row>
    <row r="227" spans="1:6" ht="25.05" customHeight="1">
      <c r="A227" s="55"/>
      <c r="B227" s="54"/>
      <c r="C227" s="55"/>
      <c r="D227" s="55"/>
      <c r="E227" s="145"/>
      <c r="F227" s="55"/>
    </row>
    <row r="228" spans="1:6" ht="25.05" customHeight="1">
      <c r="A228" s="158" t="s">
        <v>431</v>
      </c>
      <c r="B228" s="54"/>
      <c r="C228" s="55"/>
      <c r="D228" s="55"/>
      <c r="E228" s="145"/>
      <c r="F228" s="55"/>
    </row>
    <row r="229" spans="1:6" ht="25.05" customHeight="1">
      <c r="A229" s="158" t="s">
        <v>432</v>
      </c>
      <c r="B229" s="54"/>
      <c r="C229" s="55"/>
      <c r="D229" s="55"/>
      <c r="E229" s="145"/>
      <c r="F229" s="55"/>
    </row>
    <row r="230" spans="1:6" ht="25.05" customHeight="1">
      <c r="A230" s="55"/>
      <c r="B230" s="54"/>
      <c r="C230" s="55"/>
      <c r="D230" s="55"/>
      <c r="E230" s="145"/>
      <c r="F230" s="55"/>
    </row>
    <row r="231" spans="1:6" ht="25.05" customHeight="1">
      <c r="A231" s="162" t="s">
        <v>428</v>
      </c>
      <c r="B231" s="54"/>
      <c r="C231" s="55"/>
      <c r="D231" s="55"/>
      <c r="E231" s="145"/>
      <c r="F231" s="55"/>
    </row>
    <row r="232" spans="1:6" ht="25.05" customHeight="1">
      <c r="A232" s="162" t="s">
        <v>429</v>
      </c>
      <c r="B232" s="54"/>
      <c r="C232" s="55"/>
      <c r="D232" s="55"/>
      <c r="E232" s="145"/>
      <c r="F232" s="55"/>
    </row>
    <row r="233" spans="1:6" ht="25.05" customHeight="1">
      <c r="A233" s="162" t="s">
        <v>433</v>
      </c>
      <c r="B233" s="54"/>
      <c r="C233" s="55"/>
      <c r="D233" s="55"/>
      <c r="E233" s="145"/>
      <c r="F233" s="55"/>
    </row>
    <row r="234" spans="1:6" ht="25.05" customHeight="1">
      <c r="A234" s="158" t="s">
        <v>434</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&amp;"標楷體,標準"中華民國106年3月31日&amp;R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C1" zoomScaleNormal="100" zoomScaleSheetLayoutView="75" workbookViewId="0">
      <selection activeCell="E4" sqref="E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27" t="s">
        <v>122</v>
      </c>
      <c r="B1" s="228"/>
      <c r="C1" s="232" t="s">
        <v>20</v>
      </c>
      <c r="D1" s="229" t="s">
        <v>404</v>
      </c>
      <c r="E1" s="230"/>
      <c r="F1" s="231"/>
      <c r="G1" s="234" t="s">
        <v>123</v>
      </c>
      <c r="H1" s="235"/>
      <c r="I1" s="235"/>
      <c r="J1" s="224" t="s">
        <v>21</v>
      </c>
      <c r="K1" s="225"/>
      <c r="L1" s="226"/>
    </row>
    <row r="2" spans="1:12" ht="40.5" customHeight="1">
      <c r="A2" s="87" t="s">
        <v>22</v>
      </c>
      <c r="B2" s="87" t="s">
        <v>23</v>
      </c>
      <c r="C2" s="233"/>
      <c r="D2" s="87" t="s">
        <v>5</v>
      </c>
      <c r="E2" s="87" t="s">
        <v>6</v>
      </c>
      <c r="F2" s="88" t="s">
        <v>124</v>
      </c>
      <c r="G2" s="90" t="s">
        <v>19</v>
      </c>
      <c r="H2" s="87" t="s">
        <v>6</v>
      </c>
      <c r="I2" s="88" t="s">
        <v>125</v>
      </c>
      <c r="J2" s="90" t="s">
        <v>19</v>
      </c>
      <c r="K2" s="87" t="s">
        <v>6</v>
      </c>
      <c r="L2" s="88" t="s">
        <v>125</v>
      </c>
    </row>
    <row r="3" spans="1:12" s="10" customFormat="1" ht="27" customHeight="1">
      <c r="A3" s="241" t="s">
        <v>410</v>
      </c>
      <c r="B3" s="232" t="s">
        <v>43</v>
      </c>
      <c r="C3" s="91" t="s">
        <v>24</v>
      </c>
      <c r="D3" s="92">
        <v>37778</v>
      </c>
      <c r="E3" s="92">
        <v>52000</v>
      </c>
      <c r="F3" s="154">
        <f>(D3/E3)*100</f>
        <v>72.650000000000006</v>
      </c>
      <c r="G3" s="94"/>
      <c r="H3" s="94"/>
      <c r="I3" s="93"/>
      <c r="J3" s="92">
        <f>收支餘絀!C12</f>
        <v>27248013</v>
      </c>
      <c r="K3" s="92">
        <f>收支餘絀!D12</f>
        <v>39961000</v>
      </c>
      <c r="L3" s="93">
        <f>J3/K3*100-100</f>
        <v>-31.813485648507296</v>
      </c>
    </row>
    <row r="4" spans="1:12" s="10" customFormat="1" ht="27" customHeight="1">
      <c r="A4" s="242"/>
      <c r="B4" s="233"/>
      <c r="C4" s="91" t="s">
        <v>25</v>
      </c>
      <c r="D4" s="92">
        <f>D3+[2]營運量值!$D$4</f>
        <v>86858</v>
      </c>
      <c r="E4" s="92">
        <f>E3+[2]營運量值!$E$4</f>
        <v>102500</v>
      </c>
      <c r="F4" s="154">
        <f>(D4/E4)*100</f>
        <v>84.739512195121947</v>
      </c>
      <c r="G4" s="94"/>
      <c r="H4" s="94"/>
      <c r="I4" s="93"/>
      <c r="J4" s="92">
        <f>收支餘絀!G12</f>
        <v>67920305</v>
      </c>
      <c r="K4" s="92">
        <f>收支餘絀!H12</f>
        <v>85085000</v>
      </c>
      <c r="L4" s="93">
        <f>J4/K4*100-100</f>
        <v>-20.173585238291125</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36" t="s">
        <v>126</v>
      </c>
      <c r="B9" s="238"/>
      <c r="C9" s="91" t="s">
        <v>24</v>
      </c>
      <c r="D9" s="92">
        <f>D3</f>
        <v>37778</v>
      </c>
      <c r="E9" s="92">
        <f t="shared" ref="E9:F9" si="0">E3</f>
        <v>52000</v>
      </c>
      <c r="F9" s="147">
        <f t="shared" si="0"/>
        <v>72.650000000000006</v>
      </c>
      <c r="G9" s="94"/>
      <c r="H9" s="94"/>
      <c r="I9" s="93"/>
      <c r="J9" s="92">
        <f>J3</f>
        <v>27248013</v>
      </c>
      <c r="K9" s="92">
        <f>K3</f>
        <v>39961000</v>
      </c>
      <c r="L9" s="93">
        <f>L3</f>
        <v>-31.813485648507296</v>
      </c>
    </row>
    <row r="10" spans="1:12" s="10" customFormat="1" ht="27" customHeight="1">
      <c r="A10" s="237"/>
      <c r="B10" s="239"/>
      <c r="C10" s="91" t="s">
        <v>25</v>
      </c>
      <c r="D10" s="92">
        <f>D4</f>
        <v>86858</v>
      </c>
      <c r="E10" s="92">
        <f t="shared" ref="E10:F10" si="1">E4</f>
        <v>102500</v>
      </c>
      <c r="F10" s="147">
        <f t="shared" si="1"/>
        <v>84.739512195121947</v>
      </c>
      <c r="G10" s="94"/>
      <c r="H10" s="94"/>
      <c r="I10" s="93"/>
      <c r="J10" s="92">
        <f>J4</f>
        <v>67920305</v>
      </c>
      <c r="K10" s="92">
        <f>K4</f>
        <v>85085000</v>
      </c>
      <c r="L10" s="93">
        <f>J10/K10*100-100</f>
        <v>-20.173585238291125</v>
      </c>
    </row>
    <row r="11" spans="1:12" ht="44.25" hidden="1" customHeight="1">
      <c r="A11" s="240" t="s">
        <v>94</v>
      </c>
      <c r="B11" s="240"/>
      <c r="C11" s="240"/>
      <c r="D11" s="240"/>
      <c r="E11" s="240"/>
      <c r="F11" s="240"/>
      <c r="G11" s="240"/>
      <c r="H11" s="240"/>
      <c r="I11" s="240"/>
      <c r="J11" s="240"/>
      <c r="K11" s="240"/>
      <c r="L11" s="240"/>
    </row>
    <row r="12" spans="1:12" ht="22.5" customHeight="1">
      <c r="A12" s="240"/>
      <c r="B12" s="240"/>
      <c r="C12" s="240"/>
      <c r="D12" s="240"/>
      <c r="E12" s="240"/>
      <c r="F12" s="240"/>
      <c r="G12" s="240"/>
      <c r="H12" s="240"/>
      <c r="I12" s="240"/>
      <c r="J12" s="240"/>
      <c r="K12" s="240"/>
      <c r="L12" s="240"/>
    </row>
    <row r="225" spans="1:1" ht="29.25" customHeight="1">
      <c r="A225" s="157" t="s">
        <v>430</v>
      </c>
    </row>
    <row r="227" spans="1:1" ht="29.25" customHeight="1">
      <c r="A227" s="157" t="s">
        <v>431</v>
      </c>
    </row>
    <row r="228" spans="1:1" ht="29.25" customHeight="1">
      <c r="A228" s="157" t="s">
        <v>432</v>
      </c>
    </row>
    <row r="230" spans="1:1" ht="29.25" customHeight="1">
      <c r="A230" s="161" t="s">
        <v>428</v>
      </c>
    </row>
    <row r="231" spans="1:1" ht="29.25" customHeight="1">
      <c r="A231" s="161" t="s">
        <v>429</v>
      </c>
    </row>
    <row r="232" spans="1:1" ht="29.25" customHeight="1">
      <c r="A232" s="161" t="s">
        <v>433</v>
      </c>
    </row>
    <row r="233" spans="1:1" ht="29.25" customHeight="1">
      <c r="A233" s="157" t="s">
        <v>434</v>
      </c>
    </row>
  </sheetData>
  <mergeCells count="11">
    <mergeCell ref="A9:A10"/>
    <mergeCell ref="B9:B10"/>
    <mergeCell ref="A12:L12"/>
    <mergeCell ref="A11:L11"/>
    <mergeCell ref="A3:A4"/>
    <mergeCell ref="B3:B4"/>
    <mergeCell ref="J1:L1"/>
    <mergeCell ref="A1:B1"/>
    <mergeCell ref="D1:F1"/>
    <mergeCell ref="C1:C2"/>
    <mergeCell ref="G1:I1"/>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中華民國106年3月份&amp;"華康楷書體W5,標準"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workbookViewId="0">
      <selection activeCell="H9" sqref="H9"/>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46" t="s">
        <v>229</v>
      </c>
      <c r="B1" s="249" t="s">
        <v>230</v>
      </c>
      <c r="C1" s="250"/>
      <c r="D1" s="250"/>
      <c r="E1" s="250"/>
      <c r="F1" s="250"/>
      <c r="G1" s="254" t="s">
        <v>231</v>
      </c>
      <c r="H1" s="261" t="s">
        <v>232</v>
      </c>
      <c r="I1" s="262"/>
      <c r="J1" s="262"/>
      <c r="K1" s="262"/>
      <c r="L1" s="262"/>
      <c r="M1" s="262"/>
      <c r="N1" s="244" t="s">
        <v>233</v>
      </c>
      <c r="O1" s="244" t="s">
        <v>403</v>
      </c>
    </row>
    <row r="2" spans="1:252" ht="17.100000000000001" customHeight="1">
      <c r="A2" s="247"/>
      <c r="B2" s="250"/>
      <c r="C2" s="250"/>
      <c r="D2" s="250"/>
      <c r="E2" s="250"/>
      <c r="F2" s="250"/>
      <c r="G2" s="255"/>
      <c r="H2" s="263" t="s">
        <v>234</v>
      </c>
      <c r="I2" s="264"/>
      <c r="J2" s="264"/>
      <c r="K2" s="265"/>
      <c r="L2" s="244" t="s">
        <v>235</v>
      </c>
      <c r="M2" s="245"/>
      <c r="N2" s="245"/>
      <c r="O2" s="245"/>
    </row>
    <row r="3" spans="1:252" ht="17.100000000000001" customHeight="1">
      <c r="A3" s="247"/>
      <c r="B3" s="244" t="s">
        <v>236</v>
      </c>
      <c r="C3" s="251" t="s">
        <v>427</v>
      </c>
      <c r="D3" s="254" t="s">
        <v>402</v>
      </c>
      <c r="E3" s="256" t="s">
        <v>237</v>
      </c>
      <c r="F3" s="254" t="s">
        <v>238</v>
      </c>
      <c r="G3" s="255"/>
      <c r="H3" s="266"/>
      <c r="I3" s="267"/>
      <c r="J3" s="267"/>
      <c r="K3" s="268"/>
      <c r="L3" s="245"/>
      <c r="M3" s="245"/>
      <c r="N3" s="245"/>
      <c r="O3" s="245"/>
      <c r="P3" s="50"/>
      <c r="AC3" s="50"/>
    </row>
    <row r="4" spans="1:252" ht="41.25" customHeight="1">
      <c r="A4" s="247"/>
      <c r="B4" s="245"/>
      <c r="C4" s="252"/>
      <c r="D4" s="255"/>
      <c r="E4" s="257"/>
      <c r="F4" s="255"/>
      <c r="G4" s="255"/>
      <c r="H4" s="256" t="s">
        <v>239</v>
      </c>
      <c r="I4" s="256" t="s">
        <v>240</v>
      </c>
      <c r="J4" s="256" t="s">
        <v>241</v>
      </c>
      <c r="K4" s="255" t="s">
        <v>242</v>
      </c>
      <c r="L4" s="254" t="s">
        <v>243</v>
      </c>
      <c r="M4" s="255" t="s">
        <v>244</v>
      </c>
      <c r="N4" s="245"/>
      <c r="O4" s="245"/>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48"/>
      <c r="B5" s="245"/>
      <c r="C5" s="253"/>
      <c r="D5" s="255"/>
      <c r="E5" s="258"/>
      <c r="F5" s="255"/>
      <c r="G5" s="255"/>
      <c r="H5" s="259"/>
      <c r="I5" s="259"/>
      <c r="J5" s="260"/>
      <c r="K5" s="255"/>
      <c r="L5" s="255"/>
      <c r="M5" s="255"/>
      <c r="N5" s="245"/>
      <c r="O5" s="245"/>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245</v>
      </c>
      <c r="B6" s="96">
        <f t="shared" ref="B6:H6" si="0">SUM(B7:B9)</f>
        <v>0</v>
      </c>
      <c r="C6" s="96">
        <f t="shared" si="0"/>
        <v>18283000</v>
      </c>
      <c r="D6" s="96">
        <f t="shared" si="0"/>
        <v>0</v>
      </c>
      <c r="E6" s="96">
        <f t="shared" si="0"/>
        <v>0</v>
      </c>
      <c r="F6" s="96">
        <f t="shared" si="0"/>
        <v>18283000</v>
      </c>
      <c r="G6" s="96">
        <f t="shared" si="0"/>
        <v>24000</v>
      </c>
      <c r="H6" s="96">
        <f t="shared" si="0"/>
        <v>41605</v>
      </c>
      <c r="I6" s="96">
        <v>0</v>
      </c>
      <c r="J6" s="96">
        <f>SUM(J7:J9)</f>
        <v>41605</v>
      </c>
      <c r="K6" s="97">
        <f>J6/G6*100</f>
        <v>173.35416666666669</v>
      </c>
      <c r="L6" s="96">
        <f>L7+L8+L9</f>
        <v>17605</v>
      </c>
      <c r="M6" s="189">
        <f>L6/G6*100</f>
        <v>73.354166666666671</v>
      </c>
      <c r="N6" s="112"/>
      <c r="O6" s="112"/>
    </row>
    <row r="7" spans="1:252" s="19" customFormat="1" ht="100.05" customHeight="1">
      <c r="A7" s="70" t="s">
        <v>246</v>
      </c>
      <c r="B7" s="96">
        <v>0</v>
      </c>
      <c r="C7" s="96">
        <v>16745000</v>
      </c>
      <c r="D7" s="96">
        <v>0</v>
      </c>
      <c r="E7" s="99"/>
      <c r="F7" s="99">
        <f>SUM(B7:E7)</f>
        <v>16745000</v>
      </c>
      <c r="G7" s="96">
        <v>0</v>
      </c>
      <c r="H7" s="96">
        <v>31105</v>
      </c>
      <c r="I7" s="96">
        <v>0</v>
      </c>
      <c r="J7" s="100">
        <f>SUM(H7:I7)</f>
        <v>31105</v>
      </c>
      <c r="K7" s="101" t="e">
        <f>J7/G7*100</f>
        <v>#DIV/0!</v>
      </c>
      <c r="L7" s="96">
        <f>J7-G7</f>
        <v>31105</v>
      </c>
      <c r="M7" s="98" t="e">
        <f>L7/G7*100</f>
        <v>#DIV/0!</v>
      </c>
      <c r="N7" s="148" t="s">
        <v>460</v>
      </c>
      <c r="O7" s="148" t="s">
        <v>453</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218</v>
      </c>
      <c r="B8" s="96">
        <v>0</v>
      </c>
      <c r="C8" s="96">
        <v>0</v>
      </c>
      <c r="D8" s="96">
        <v>0</v>
      </c>
      <c r="E8" s="96">
        <v>0</v>
      </c>
      <c r="F8" s="99">
        <f>SUM(B8:E8)</f>
        <v>0</v>
      </c>
      <c r="G8" s="96">
        <v>0</v>
      </c>
      <c r="H8" s="96">
        <v>10500</v>
      </c>
      <c r="I8" s="96">
        <v>0</v>
      </c>
      <c r="J8" s="100">
        <f>SUM(H8:I8)</f>
        <v>10500</v>
      </c>
      <c r="K8" s="101" t="e">
        <f>J8/G8*100</f>
        <v>#DIV/0!</v>
      </c>
      <c r="L8" s="96">
        <f>J8-G8</f>
        <v>10500</v>
      </c>
      <c r="M8" s="98" t="e">
        <f>L8/G8*100</f>
        <v>#DIV/0!</v>
      </c>
      <c r="N8" s="148" t="s">
        <v>459</v>
      </c>
      <c r="O8" s="148" t="s">
        <v>453</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247</v>
      </c>
      <c r="B9" s="96">
        <v>0</v>
      </c>
      <c r="C9" s="96">
        <v>1538000</v>
      </c>
      <c r="D9" s="96">
        <v>0</v>
      </c>
      <c r="E9" s="96"/>
      <c r="F9" s="99">
        <f>SUM(B9:E9)</f>
        <v>1538000</v>
      </c>
      <c r="G9" s="96">
        <v>24000</v>
      </c>
      <c r="H9" s="96">
        <v>0</v>
      </c>
      <c r="I9" s="96">
        <v>0</v>
      </c>
      <c r="J9" s="100">
        <f>SUM(H9:I9)</f>
        <v>0</v>
      </c>
      <c r="K9" s="152">
        <f>J9/G9*100</f>
        <v>0</v>
      </c>
      <c r="L9" s="96">
        <f>J9-G9</f>
        <v>-24000</v>
      </c>
      <c r="M9" s="153">
        <f>L9/G9*100</f>
        <v>-100</v>
      </c>
      <c r="N9" s="148" t="s">
        <v>415</v>
      </c>
      <c r="O9" s="148" t="s">
        <v>453</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248</v>
      </c>
      <c r="B10" s="102">
        <f>SUM(B7:B9)</f>
        <v>0</v>
      </c>
      <c r="C10" s="102">
        <f>SUM(C7:C9)</f>
        <v>18283000</v>
      </c>
      <c r="D10" s="102">
        <f t="shared" ref="D10:E10" si="1">SUM(D7:D9)</f>
        <v>0</v>
      </c>
      <c r="E10" s="102">
        <f t="shared" si="1"/>
        <v>0</v>
      </c>
      <c r="F10" s="102">
        <f>SUM(F7:F9)</f>
        <v>18283000</v>
      </c>
      <c r="G10" s="96">
        <f>SUM(G7:G9)</f>
        <v>24000</v>
      </c>
      <c r="H10" s="96">
        <f>SUM(H7:H9)</f>
        <v>41605</v>
      </c>
      <c r="I10" s="96"/>
      <c r="J10" s="96">
        <f>SUM(J7:J9)</f>
        <v>41605</v>
      </c>
      <c r="K10" s="103">
        <f>J10/G10*100</f>
        <v>173.35416666666669</v>
      </c>
      <c r="L10" s="96">
        <f>SUM(L7:L9)</f>
        <v>17605</v>
      </c>
      <c r="M10" s="188">
        <f>L10/G10*100</f>
        <v>73.354166666666671</v>
      </c>
      <c r="N10" s="20"/>
      <c r="O10" s="20"/>
    </row>
    <row r="11" spans="1:252" s="18" customFormat="1" ht="23.25" customHeight="1">
      <c r="A11" s="243"/>
      <c r="B11" s="243"/>
      <c r="C11" s="243"/>
      <c r="D11" s="243"/>
      <c r="E11" s="243"/>
      <c r="F11" s="243"/>
      <c r="G11" s="243"/>
      <c r="H11" s="243"/>
      <c r="I11" s="243"/>
      <c r="J11" s="243"/>
      <c r="K11" s="243"/>
      <c r="L11" s="243"/>
      <c r="M11" s="243"/>
      <c r="N11" s="243"/>
      <c r="O11" s="243"/>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430</v>
      </c>
    </row>
    <row r="227" spans="1:1" ht="396">
      <c r="A227" s="156" t="s">
        <v>431</v>
      </c>
    </row>
    <row r="228" spans="1:1" ht="409.6">
      <c r="A228" s="156" t="s">
        <v>432</v>
      </c>
    </row>
    <row r="230" spans="1:1" ht="19.8">
      <c r="A230" s="160" t="s">
        <v>428</v>
      </c>
    </row>
    <row r="231" spans="1:1" ht="19.8">
      <c r="A231" s="160" t="s">
        <v>429</v>
      </c>
    </row>
    <row r="232" spans="1:1" ht="19.8">
      <c r="A232" s="160" t="s">
        <v>433</v>
      </c>
    </row>
    <row r="233" spans="1:1" ht="409.6">
      <c r="A233" s="156" t="s">
        <v>434</v>
      </c>
    </row>
  </sheetData>
  <mergeCells count="20">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&amp;"標楷體,標準"中華民國106年3月份&amp;R&amp;10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zoomScaleNormal="100" zoomScaleSheetLayoutView="100" workbookViewId="0">
      <selection activeCell="A18" sqref="A18"/>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69" t="s">
        <v>1</v>
      </c>
      <c r="B1" s="269"/>
      <c r="C1" s="269"/>
      <c r="D1" s="269"/>
      <c r="E1" s="269"/>
    </row>
    <row r="2" spans="1:5" ht="19.8">
      <c r="A2" s="270" t="s">
        <v>14</v>
      </c>
      <c r="B2" s="270"/>
      <c r="C2" s="270"/>
      <c r="D2" s="270"/>
      <c r="E2" s="270"/>
    </row>
    <row r="3" spans="1:5">
      <c r="A3" s="271" t="s">
        <v>463</v>
      </c>
      <c r="B3" s="271"/>
      <c r="C3" s="271"/>
      <c r="D3" s="271"/>
      <c r="E3" s="271"/>
    </row>
    <row r="4" spans="1:5">
      <c r="A4" s="7"/>
      <c r="B4" s="7"/>
      <c r="C4" s="40"/>
      <c r="D4" s="7"/>
      <c r="E4" s="8" t="s">
        <v>95</v>
      </c>
    </row>
    <row r="5" spans="1:5">
      <c r="A5" s="274" t="s">
        <v>15</v>
      </c>
      <c r="B5" s="272" t="s">
        <v>253</v>
      </c>
      <c r="C5" s="272" t="s">
        <v>16</v>
      </c>
      <c r="D5" s="274" t="s">
        <v>17</v>
      </c>
      <c r="E5" s="274" t="s">
        <v>18</v>
      </c>
    </row>
    <row r="6" spans="1:5">
      <c r="A6" s="275"/>
      <c r="B6" s="273"/>
      <c r="C6" s="273"/>
      <c r="D6" s="275"/>
      <c r="E6" s="275"/>
    </row>
    <row r="7" spans="1:5">
      <c r="A7" s="60" t="s">
        <v>96</v>
      </c>
      <c r="B7" s="61" t="e">
        <f>SUM(B8,B100)</f>
        <v>#REF!</v>
      </c>
      <c r="C7" s="61">
        <f>SUM(C8,C100)</f>
        <v>27248013</v>
      </c>
      <c r="D7" s="61">
        <f>SUM(D8,D100)</f>
        <v>67929295</v>
      </c>
      <c r="E7" s="59"/>
    </row>
    <row r="8" spans="1:5">
      <c r="A8" s="60" t="s">
        <v>97</v>
      </c>
      <c r="B8" s="62" t="e">
        <f>SUM(B9)</f>
        <v>#REF!</v>
      </c>
      <c r="C8" s="62">
        <f>SUM(C9)</f>
        <v>27248013</v>
      </c>
      <c r="D8" s="62">
        <f>SUM(D9)</f>
        <v>67920305</v>
      </c>
      <c r="E8" s="59"/>
    </row>
    <row r="9" spans="1:5">
      <c r="A9" s="60" t="s">
        <v>98</v>
      </c>
      <c r="B9" s="62" t="e">
        <f>SUM(B10,B56,B66,B78,B88,B94,B97)</f>
        <v>#REF!</v>
      </c>
      <c r="C9" s="62">
        <f>SUM(C10,C56,C66,C78,C88,C94,C97)</f>
        <v>27248013</v>
      </c>
      <c r="D9" s="62">
        <f>SUM(D10,D56,D66,D78,D88,D94,D97)</f>
        <v>67920305</v>
      </c>
      <c r="E9" s="63"/>
    </row>
    <row r="10" spans="1:5">
      <c r="A10" s="64" t="s">
        <v>42</v>
      </c>
      <c r="B10" s="62" t="e">
        <f>SUM(B11,B16,B20,B24,B28,B34,B39,B44,B54)</f>
        <v>#REF!</v>
      </c>
      <c r="C10" s="62">
        <f>SUM(C11,C16,C20,C24,C28,C34,C39,C44,C54)</f>
        <v>19627976</v>
      </c>
      <c r="D10" s="62">
        <f>SUM(D11,D16,D20,D24,D28,D34,D39,D44,D54)</f>
        <v>53194044</v>
      </c>
      <c r="E10" s="59"/>
    </row>
    <row r="11" spans="1:5">
      <c r="A11" s="64" t="s">
        <v>99</v>
      </c>
      <c r="B11" s="62" t="e">
        <f>SUM(B12:B15)</f>
        <v>#REF!</v>
      </c>
      <c r="C11" s="62">
        <f>SUM(C13:C15)</f>
        <v>655200</v>
      </c>
      <c r="D11" s="62">
        <f>SUM(D13:D15)</f>
        <v>1318566</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627658</v>
      </c>
      <c r="D13" s="62">
        <f>收支餘絀!G16</f>
        <v>1269712</v>
      </c>
      <c r="E13" s="59"/>
    </row>
    <row r="14" spans="1:5" s="58" customFormat="1">
      <c r="A14" s="65" t="s">
        <v>52</v>
      </c>
      <c r="B14" s="62">
        <f>收支餘絀!B17</f>
        <v>358000</v>
      </c>
      <c r="C14" s="62">
        <f>收支餘絀!C17</f>
        <v>18954</v>
      </c>
      <c r="D14" s="62">
        <f>收支餘絀!G17</f>
        <v>40266</v>
      </c>
      <c r="E14" s="59"/>
    </row>
    <row r="15" spans="1:5" s="58" customFormat="1">
      <c r="A15" s="65" t="s">
        <v>80</v>
      </c>
      <c r="B15" s="62">
        <f>收支餘絀!B18</f>
        <v>150000</v>
      </c>
      <c r="C15" s="62">
        <f>收支餘絀!C18</f>
        <v>8588</v>
      </c>
      <c r="D15" s="62">
        <f>收支餘絀!G18</f>
        <v>8588</v>
      </c>
      <c r="E15" s="59"/>
    </row>
    <row r="16" spans="1:5">
      <c r="A16" s="64" t="s">
        <v>100</v>
      </c>
      <c r="B16" s="62">
        <f>SUM(B17:B19)</f>
        <v>17975000</v>
      </c>
      <c r="C16" s="62">
        <f>SUM(C17:C19)</f>
        <v>412523</v>
      </c>
      <c r="D16" s="62">
        <f>SUM(D17:D19)</f>
        <v>564965</v>
      </c>
      <c r="E16" s="59"/>
    </row>
    <row r="17" spans="1:5" s="58" customFormat="1">
      <c r="A17" s="65" t="s">
        <v>53</v>
      </c>
      <c r="B17" s="62">
        <f>收支餘絀!B20</f>
        <v>12060000</v>
      </c>
      <c r="C17" s="62">
        <f>收支餘絀!C20</f>
        <v>36466</v>
      </c>
      <c r="D17" s="62">
        <f>收支餘絀!G20</f>
        <v>132304</v>
      </c>
      <c r="E17" s="59"/>
    </row>
    <row r="18" spans="1:5" s="58" customFormat="1">
      <c r="A18" s="65" t="s">
        <v>54</v>
      </c>
      <c r="B18" s="62">
        <f>收支餘絀!B21</f>
        <v>2099000</v>
      </c>
      <c r="C18" s="62">
        <f>收支餘絀!C21</f>
        <v>94635</v>
      </c>
      <c r="D18" s="62">
        <f>收支餘絀!G21</f>
        <v>118613</v>
      </c>
      <c r="E18" s="59"/>
    </row>
    <row r="19" spans="1:5" s="58" customFormat="1">
      <c r="A19" s="65" t="s">
        <v>181</v>
      </c>
      <c r="B19" s="62">
        <f>收支餘絀!B22</f>
        <v>3816000</v>
      </c>
      <c r="C19" s="62">
        <f>收支餘絀!C22</f>
        <v>281422</v>
      </c>
      <c r="D19" s="62">
        <f>收支餘絀!G22</f>
        <v>314048</v>
      </c>
      <c r="E19" s="59"/>
    </row>
    <row r="20" spans="1:5">
      <c r="A20" s="64" t="s">
        <v>101</v>
      </c>
      <c r="B20" s="62">
        <f>SUM(B21:B23)</f>
        <v>4484000</v>
      </c>
      <c r="C20" s="62">
        <f>SUM(C21:C23)</f>
        <v>524214</v>
      </c>
      <c r="D20" s="62">
        <f>SUM(D21:D23)</f>
        <v>945808</v>
      </c>
      <c r="E20" s="59"/>
    </row>
    <row r="21" spans="1:5" s="58" customFormat="1">
      <c r="A21" s="65" t="s">
        <v>55</v>
      </c>
      <c r="B21" s="62">
        <f>收支餘絀!B24</f>
        <v>3467000</v>
      </c>
      <c r="C21" s="62">
        <f>收支餘絀!C24</f>
        <v>361029</v>
      </c>
      <c r="D21" s="62">
        <f>收支餘絀!G24</f>
        <v>760365</v>
      </c>
      <c r="E21" s="59"/>
    </row>
    <row r="22" spans="1:5" s="58" customFormat="1">
      <c r="A22" s="65" t="s">
        <v>56</v>
      </c>
      <c r="B22" s="62">
        <f>收支餘絀!B25</f>
        <v>987000</v>
      </c>
      <c r="C22" s="62">
        <f>收支餘絀!C25</f>
        <v>160185</v>
      </c>
      <c r="D22" s="62">
        <f>收支餘絀!G25</f>
        <v>182443</v>
      </c>
      <c r="E22" s="59"/>
    </row>
    <row r="23" spans="1:5" s="58" customFormat="1">
      <c r="A23" s="65" t="s">
        <v>57</v>
      </c>
      <c r="B23" s="62">
        <f>收支餘絀!B26</f>
        <v>30000</v>
      </c>
      <c r="C23" s="62">
        <f>收支餘絀!C26</f>
        <v>3000</v>
      </c>
      <c r="D23" s="62">
        <f>收支餘絀!G26</f>
        <v>3000</v>
      </c>
      <c r="E23" s="59"/>
    </row>
    <row r="24" spans="1:5">
      <c r="A24" s="64" t="s">
        <v>102</v>
      </c>
      <c r="B24" s="62">
        <f>SUM(B25:B27)</f>
        <v>10311000</v>
      </c>
      <c r="C24" s="62">
        <f>SUM(C25:C27)</f>
        <v>875479</v>
      </c>
      <c r="D24" s="62">
        <f>SUM(D25:D27)</f>
        <v>967218</v>
      </c>
      <c r="E24" s="59"/>
    </row>
    <row r="25" spans="1:5" s="58" customFormat="1">
      <c r="A25" s="65" t="s">
        <v>58</v>
      </c>
      <c r="B25" s="62">
        <f>收支餘絀!B28</f>
        <v>7815000</v>
      </c>
      <c r="C25" s="62">
        <f>收支餘絀!C28</f>
        <v>622504</v>
      </c>
      <c r="D25" s="62">
        <f>收支餘絀!G28</f>
        <v>704905</v>
      </c>
      <c r="E25" s="59"/>
    </row>
    <row r="26" spans="1:5" s="58" customFormat="1">
      <c r="A26" s="65" t="s">
        <v>59</v>
      </c>
      <c r="B26" s="62">
        <f>收支餘絀!B29</f>
        <v>1296000</v>
      </c>
      <c r="C26" s="62">
        <f>收支餘絀!C29</f>
        <v>16675</v>
      </c>
      <c r="D26" s="62">
        <f>收支餘絀!G29</f>
        <v>26013</v>
      </c>
      <c r="E26" s="59"/>
    </row>
    <row r="27" spans="1:5" s="58" customFormat="1">
      <c r="A27" s="65" t="s">
        <v>60</v>
      </c>
      <c r="B27" s="62">
        <f>收支餘絀!B30</f>
        <v>1200000</v>
      </c>
      <c r="C27" s="62">
        <f>收支餘絀!C30</f>
        <v>236300</v>
      </c>
      <c r="D27" s="62">
        <f>收支餘絀!G30</f>
        <v>236300</v>
      </c>
      <c r="E27" s="59"/>
    </row>
    <row r="28" spans="1:5">
      <c r="A28" s="64" t="s">
        <v>79</v>
      </c>
      <c r="B28" s="62">
        <f>SUM(B29:B33)</f>
        <v>15379000</v>
      </c>
      <c r="C28" s="62">
        <f>SUM(C29:C33)</f>
        <v>258746</v>
      </c>
      <c r="D28" s="62">
        <f>SUM(D29:D33)</f>
        <v>294106</v>
      </c>
      <c r="E28" s="59"/>
    </row>
    <row r="29" spans="1:5" s="58" customFormat="1">
      <c r="A29" s="65" t="s">
        <v>196</v>
      </c>
      <c r="B29" s="62">
        <f>收支餘絀!B32</f>
        <v>0</v>
      </c>
      <c r="C29" s="62">
        <f>收支餘絀!C32</f>
        <v>0</v>
      </c>
      <c r="D29" s="62">
        <f>收支餘絀!G32</f>
        <v>0</v>
      </c>
      <c r="E29" s="59"/>
    </row>
    <row r="30" spans="1:5" s="58" customFormat="1">
      <c r="A30" s="65" t="s">
        <v>61</v>
      </c>
      <c r="B30" s="62">
        <f>收支餘絀!B33</f>
        <v>9848000</v>
      </c>
      <c r="C30" s="62">
        <f>收支餘絀!C33</f>
        <v>10330</v>
      </c>
      <c r="D30" s="62">
        <f>收支餘絀!G33</f>
        <v>10330</v>
      </c>
      <c r="E30" s="59"/>
    </row>
    <row r="31" spans="1:5" s="58" customFormat="1">
      <c r="A31" s="65" t="s">
        <v>62</v>
      </c>
      <c r="B31" s="62">
        <f>收支餘絀!B34</f>
        <v>4847000</v>
      </c>
      <c r="C31" s="62">
        <f>收支餘絀!C34</f>
        <v>200290</v>
      </c>
      <c r="D31" s="62">
        <f>收支餘絀!G34</f>
        <v>235150</v>
      </c>
      <c r="E31" s="59"/>
    </row>
    <row r="32" spans="1:5" s="58" customFormat="1">
      <c r="A32" s="65" t="s">
        <v>81</v>
      </c>
      <c r="B32" s="62">
        <f>收支餘絀!B35</f>
        <v>260000</v>
      </c>
      <c r="C32" s="62">
        <f>收支餘絀!C35</f>
        <v>8642</v>
      </c>
      <c r="D32" s="62">
        <f>收支餘絀!G35</f>
        <v>8642</v>
      </c>
      <c r="E32" s="59"/>
    </row>
    <row r="33" spans="1:5" s="58" customFormat="1">
      <c r="A33" s="65" t="s">
        <v>63</v>
      </c>
      <c r="B33" s="62">
        <f>收支餘絀!B36</f>
        <v>424000</v>
      </c>
      <c r="C33" s="62">
        <f>收支餘絀!C36</f>
        <v>39484</v>
      </c>
      <c r="D33" s="62">
        <f>收支餘絀!G36</f>
        <v>39984</v>
      </c>
      <c r="E33" s="59"/>
    </row>
    <row r="34" spans="1:5">
      <c r="A34" s="64" t="s">
        <v>82</v>
      </c>
      <c r="B34" s="62">
        <f>SUM(B35:B38)</f>
        <v>155000</v>
      </c>
      <c r="C34" s="62">
        <f>SUM(C35:C38)</f>
        <v>0</v>
      </c>
      <c r="D34" s="62">
        <f>SUM(D35:D38)</f>
        <v>0</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0</v>
      </c>
      <c r="E36" s="59"/>
    </row>
    <row r="37" spans="1:5" s="58" customFormat="1">
      <c r="A37" s="65" t="s">
        <v>119</v>
      </c>
      <c r="B37" s="62">
        <f>收支餘絀!B40</f>
        <v>144000</v>
      </c>
      <c r="C37" s="62">
        <f>收支餘絀!C40</f>
        <v>0</v>
      </c>
      <c r="D37" s="62">
        <f>收支餘絀!G40</f>
        <v>0</v>
      </c>
      <c r="E37" s="59"/>
    </row>
    <row r="38" spans="1:5" s="58" customFormat="1">
      <c r="A38" s="65" t="s">
        <v>189</v>
      </c>
      <c r="B38" s="62">
        <f>收支餘絀!B41</f>
        <v>0</v>
      </c>
      <c r="C38" s="62">
        <f>收支餘絀!C41</f>
        <v>0</v>
      </c>
      <c r="D38" s="62">
        <f>收支餘絀!G41</f>
        <v>0</v>
      </c>
      <c r="E38" s="59"/>
    </row>
    <row r="39" spans="1:5">
      <c r="A39" s="64" t="s">
        <v>103</v>
      </c>
      <c r="B39" s="62">
        <f>SUM(B40:B43)</f>
        <v>110454000</v>
      </c>
      <c r="C39" s="62">
        <f>SUM(C40:C43)</f>
        <v>3760887</v>
      </c>
      <c r="D39" s="62">
        <f>SUM(D40:D43)</f>
        <v>7204710</v>
      </c>
      <c r="E39" s="59"/>
    </row>
    <row r="40" spans="1:5" s="58" customFormat="1">
      <c r="A40" s="65" t="s">
        <v>28</v>
      </c>
      <c r="B40" s="114">
        <f>收支餘絀!B43</f>
        <v>5953000</v>
      </c>
      <c r="C40" s="114">
        <f>收支餘絀!C43</f>
        <v>7862</v>
      </c>
      <c r="D40" s="114">
        <f>收支餘絀!G43</f>
        <v>25640</v>
      </c>
      <c r="E40" s="59"/>
    </row>
    <row r="41" spans="1:5" s="58" customFormat="1">
      <c r="A41" s="65" t="s">
        <v>64</v>
      </c>
      <c r="B41" s="62">
        <f>收支餘絀!B44</f>
        <v>20984000</v>
      </c>
      <c r="C41" s="62">
        <f>收支餘絀!C44</f>
        <v>797670</v>
      </c>
      <c r="D41" s="62">
        <f>收支餘絀!G44</f>
        <v>1164890</v>
      </c>
      <c r="E41" s="59"/>
    </row>
    <row r="42" spans="1:5" s="58" customFormat="1">
      <c r="A42" s="65" t="s">
        <v>65</v>
      </c>
      <c r="B42" s="62">
        <f>收支餘絀!B45</f>
        <v>20724000</v>
      </c>
      <c r="C42" s="62">
        <f>收支餘絀!C45</f>
        <v>814046</v>
      </c>
      <c r="D42" s="62">
        <f>收支餘絀!G45</f>
        <v>915977</v>
      </c>
      <c r="E42" s="59"/>
    </row>
    <row r="43" spans="1:5" s="58" customFormat="1">
      <c r="A43" s="65" t="s">
        <v>66</v>
      </c>
      <c r="B43" s="62">
        <f>收支餘絀!B46</f>
        <v>62793000</v>
      </c>
      <c r="C43" s="62">
        <f>收支餘絀!C46</f>
        <v>2141309</v>
      </c>
      <c r="D43" s="62">
        <f>收支餘絀!G46</f>
        <v>5098203</v>
      </c>
      <c r="E43" s="59"/>
    </row>
    <row r="44" spans="1:5">
      <c r="A44" s="64" t="s">
        <v>33</v>
      </c>
      <c r="B44" s="62">
        <f>SUM(B45:B53)</f>
        <v>356431000</v>
      </c>
      <c r="C44" s="62">
        <f>SUM(C45:C53)</f>
        <v>13140927</v>
      </c>
      <c r="D44" s="62">
        <f>SUM(D45:D53)</f>
        <v>41898671</v>
      </c>
      <c r="E44" s="59"/>
    </row>
    <row r="45" spans="1:5" s="58" customFormat="1">
      <c r="A45" s="65" t="s">
        <v>29</v>
      </c>
      <c r="B45" s="62">
        <f>收支餘絀!B48</f>
        <v>52000</v>
      </c>
      <c r="C45" s="62">
        <f>收支餘絀!C48</f>
        <v>0</v>
      </c>
      <c r="D45" s="62">
        <f>收支餘絀!G48</f>
        <v>0</v>
      </c>
      <c r="E45" s="59"/>
    </row>
    <row r="46" spans="1:5" s="58" customFormat="1">
      <c r="A46" s="65" t="s">
        <v>85</v>
      </c>
      <c r="B46" s="62">
        <f>收支餘絀!B49</f>
        <v>20000</v>
      </c>
      <c r="C46" s="62">
        <f>收支餘絀!C49</f>
        <v>0</v>
      </c>
      <c r="D46" s="62">
        <f>收支餘絀!G49</f>
        <v>0</v>
      </c>
      <c r="E46" s="59"/>
    </row>
    <row r="47" spans="1:5" s="58" customFormat="1">
      <c r="A47" s="65" t="s">
        <v>198</v>
      </c>
      <c r="B47" s="62">
        <f>收支餘絀!B50</f>
        <v>0</v>
      </c>
      <c r="C47" s="62">
        <f>收支餘絀!C50</f>
        <v>0</v>
      </c>
      <c r="D47" s="62">
        <f>收支餘絀!G50</f>
        <v>0</v>
      </c>
      <c r="E47" s="59"/>
    </row>
    <row r="48" spans="1:5" s="58" customFormat="1">
      <c r="A48" s="65" t="s">
        <v>78</v>
      </c>
      <c r="B48" s="62">
        <f>收支餘絀!B51</f>
        <v>2809000</v>
      </c>
      <c r="C48" s="62">
        <f>收支餘絀!C51</f>
        <v>40039</v>
      </c>
      <c r="D48" s="62">
        <f>收支餘絀!G51</f>
        <v>211402</v>
      </c>
      <c r="E48" s="59"/>
    </row>
    <row r="49" spans="1:5" s="58" customFormat="1">
      <c r="A49" s="65" t="s">
        <v>249</v>
      </c>
      <c r="B49" s="62">
        <f>收支餘絀!B52</f>
        <v>600000</v>
      </c>
      <c r="C49" s="62">
        <f>收支餘絀!C52</f>
        <v>0</v>
      </c>
      <c r="D49" s="62">
        <f>收支餘絀!G52</f>
        <v>192000</v>
      </c>
      <c r="E49" s="59"/>
    </row>
    <row r="50" spans="1:5" s="58" customFormat="1">
      <c r="A50" s="65" t="s">
        <v>30</v>
      </c>
      <c r="B50" s="62">
        <f>收支餘絀!B53</f>
        <v>689000</v>
      </c>
      <c r="C50" s="62">
        <f>收支餘絀!C53</f>
        <v>9222</v>
      </c>
      <c r="D50" s="62">
        <f>收支餘絀!G53</f>
        <v>20562</v>
      </c>
      <c r="E50" s="59"/>
    </row>
    <row r="51" spans="1:5" s="58" customFormat="1">
      <c r="A51" s="65" t="s">
        <v>32</v>
      </c>
      <c r="B51" s="62">
        <f>收支餘絀!B54</f>
        <v>332585000</v>
      </c>
      <c r="C51" s="62">
        <f>收支餘絀!C54</f>
        <v>12729066</v>
      </c>
      <c r="D51" s="62">
        <f>收支餘絀!G54</f>
        <v>41112107</v>
      </c>
      <c r="E51" s="59"/>
    </row>
    <row r="52" spans="1:5" s="58" customFormat="1">
      <c r="A52" s="65" t="s">
        <v>31</v>
      </c>
      <c r="B52" s="62">
        <f>收支餘絀!B55</f>
        <v>19676000</v>
      </c>
      <c r="C52" s="62">
        <f>收支餘絀!C55</f>
        <v>362600</v>
      </c>
      <c r="D52" s="62">
        <f>收支餘絀!G55</f>
        <v>362600</v>
      </c>
      <c r="E52" s="59"/>
    </row>
    <row r="53" spans="1:5" s="58" customFormat="1">
      <c r="A53" s="65" t="s">
        <v>71</v>
      </c>
      <c r="B53" s="62">
        <f>收支餘絀!B56</f>
        <v>0</v>
      </c>
      <c r="C53" s="62">
        <f>收支餘絀!C56</f>
        <v>0</v>
      </c>
      <c r="D53" s="62">
        <f>收支餘絀!G56</f>
        <v>0</v>
      </c>
      <c r="E53" s="59"/>
    </row>
    <row r="54" spans="1:5">
      <c r="A54" s="64" t="s">
        <v>169</v>
      </c>
      <c r="B54" s="62">
        <f>SUM(B55)</f>
        <v>300000</v>
      </c>
      <c r="C54" s="62">
        <f>SUM(C55)</f>
        <v>0</v>
      </c>
      <c r="D54" s="62">
        <f>SUM(D55)</f>
        <v>0</v>
      </c>
      <c r="E54" s="59"/>
    </row>
    <row r="55" spans="1:5" s="58" customFormat="1">
      <c r="A55" s="65" t="s">
        <v>170</v>
      </c>
      <c r="B55" s="62">
        <f>收支餘絀!B58</f>
        <v>300000</v>
      </c>
      <c r="C55" s="62">
        <f>收支餘絀!C58</f>
        <v>0</v>
      </c>
      <c r="D55" s="62">
        <f>收支餘絀!G58</f>
        <v>0</v>
      </c>
      <c r="E55" s="59"/>
    </row>
    <row r="56" spans="1:5">
      <c r="A56" s="64" t="s">
        <v>104</v>
      </c>
      <c r="B56" s="62">
        <f>SUM(B57,B60)</f>
        <v>27622000</v>
      </c>
      <c r="C56" s="62">
        <f>SUM(C57,C60)</f>
        <v>1218960</v>
      </c>
      <c r="D56" s="62">
        <f>SUM(D57,D60)</f>
        <v>2326764</v>
      </c>
      <c r="E56" s="59"/>
    </row>
    <row r="57" spans="1:5">
      <c r="A57" s="64" t="s">
        <v>105</v>
      </c>
      <c r="B57" s="62">
        <f>SUM(B58:B59)</f>
        <v>1069000</v>
      </c>
      <c r="C57" s="62">
        <f>SUM(C58:C59)</f>
        <v>137096</v>
      </c>
      <c r="D57" s="62">
        <f>SUM(D58:D59)</f>
        <v>187486</v>
      </c>
      <c r="E57" s="59"/>
    </row>
    <row r="58" spans="1:5" s="58" customFormat="1">
      <c r="A58" s="65" t="s">
        <v>67</v>
      </c>
      <c r="B58" s="62">
        <f>收支餘絀!B61</f>
        <v>204000</v>
      </c>
      <c r="C58" s="62">
        <f>收支餘絀!C61</f>
        <v>60139</v>
      </c>
      <c r="D58" s="62">
        <f>收支餘絀!G61</f>
        <v>69139</v>
      </c>
      <c r="E58" s="59"/>
    </row>
    <row r="59" spans="1:5" s="58" customFormat="1">
      <c r="A59" s="65" t="s">
        <v>68</v>
      </c>
      <c r="B59" s="62">
        <f>收支餘絀!B62</f>
        <v>865000</v>
      </c>
      <c r="C59" s="62">
        <f>收支餘絀!C62</f>
        <v>76957</v>
      </c>
      <c r="D59" s="62">
        <f>收支餘絀!G62</f>
        <v>118347</v>
      </c>
      <c r="E59" s="59"/>
    </row>
    <row r="60" spans="1:5">
      <c r="A60" s="64" t="s">
        <v>34</v>
      </c>
      <c r="B60" s="62">
        <f>SUM(B61:B65)</f>
        <v>26553000</v>
      </c>
      <c r="C60" s="62">
        <f>SUM(C61:C65)</f>
        <v>1081864</v>
      </c>
      <c r="D60" s="62">
        <f>SUM(D61:D65)</f>
        <v>2139278</v>
      </c>
      <c r="E60" s="59"/>
    </row>
    <row r="61" spans="1:5" s="58" customFormat="1">
      <c r="A61" s="65" t="s">
        <v>145</v>
      </c>
      <c r="B61" s="62">
        <f>收支餘絀!B64</f>
        <v>11927000</v>
      </c>
      <c r="C61" s="62">
        <f>收支餘絀!C64</f>
        <v>309558</v>
      </c>
      <c r="D61" s="62">
        <f>收支餘絀!G64</f>
        <v>853600</v>
      </c>
      <c r="E61" s="59"/>
    </row>
    <row r="62" spans="1:5" s="58" customFormat="1">
      <c r="A62" s="65" t="s">
        <v>160</v>
      </c>
      <c r="B62" s="62">
        <f>收支餘絀!B65</f>
        <v>854000</v>
      </c>
      <c r="C62" s="62">
        <f>收支餘絀!C65</f>
        <v>199069</v>
      </c>
      <c r="D62" s="62">
        <f>收支餘絀!G65</f>
        <v>300319</v>
      </c>
      <c r="E62" s="59"/>
    </row>
    <row r="63" spans="1:5" s="58" customFormat="1">
      <c r="A63" s="65" t="s">
        <v>70</v>
      </c>
      <c r="B63" s="62">
        <f>收支餘絀!B66</f>
        <v>11301000</v>
      </c>
      <c r="C63" s="62">
        <f>收支餘絀!C66</f>
        <v>565444</v>
      </c>
      <c r="D63" s="62">
        <f>收支餘絀!G66</f>
        <v>864441</v>
      </c>
      <c r="E63" s="59"/>
    </row>
    <row r="64" spans="1:5" s="58" customFormat="1">
      <c r="A64" s="65" t="s">
        <v>127</v>
      </c>
      <c r="B64" s="62">
        <f>收支餘絀!B67</f>
        <v>20000</v>
      </c>
      <c r="C64" s="62">
        <f>收支餘絀!C67</f>
        <v>0</v>
      </c>
      <c r="D64" s="62">
        <f>收支餘絀!G67</f>
        <v>0</v>
      </c>
      <c r="E64" s="59"/>
    </row>
    <row r="65" spans="1:5" s="58" customFormat="1">
      <c r="A65" s="65" t="s">
        <v>71</v>
      </c>
      <c r="B65" s="62">
        <f>收支餘絀!B68</f>
        <v>2451000</v>
      </c>
      <c r="C65" s="62">
        <f>收支餘絀!C68</f>
        <v>7793</v>
      </c>
      <c r="D65" s="62">
        <f>收支餘絀!G68</f>
        <v>120918</v>
      </c>
      <c r="E65" s="59"/>
    </row>
    <row r="66" spans="1:5">
      <c r="A66" s="64" t="s">
        <v>37</v>
      </c>
      <c r="B66" s="62">
        <f>SUM(B67,B69,B71,B74,B76)</f>
        <v>15168000</v>
      </c>
      <c r="C66" s="62">
        <f>SUM(C67,C69,C71,C74,C76)</f>
        <v>3568385</v>
      </c>
      <c r="D66" s="62">
        <f>SUM(D67,D69,D71,D74,D76)</f>
        <v>3848810</v>
      </c>
      <c r="E66" s="59"/>
    </row>
    <row r="67" spans="1:5">
      <c r="A67" s="64" t="s">
        <v>116</v>
      </c>
      <c r="B67" s="62">
        <f>SUM(B68)</f>
        <v>0</v>
      </c>
      <c r="C67" s="62">
        <f>SUM(C68)</f>
        <v>0</v>
      </c>
      <c r="D67" s="62">
        <f>SUM(D68)</f>
        <v>0</v>
      </c>
      <c r="E67" s="59"/>
    </row>
    <row r="68" spans="1:5" s="58" customFormat="1">
      <c r="A68" s="65" t="s">
        <v>118</v>
      </c>
      <c r="B68" s="62">
        <f>收支餘絀!B71</f>
        <v>0</v>
      </c>
      <c r="C68" s="62">
        <f>收支餘絀!C71</f>
        <v>0</v>
      </c>
      <c r="D68" s="62">
        <f>收支餘絀!G71</f>
        <v>0</v>
      </c>
      <c r="E68" s="59"/>
    </row>
    <row r="69" spans="1:5">
      <c r="A69" s="64" t="s">
        <v>87</v>
      </c>
      <c r="B69" s="62">
        <f>SUM(B70)</f>
        <v>1833000</v>
      </c>
      <c r="C69" s="62">
        <f>SUM(C70)</f>
        <v>123900</v>
      </c>
      <c r="D69" s="62">
        <f>SUM(D70)</f>
        <v>195000</v>
      </c>
      <c r="E69" s="59"/>
    </row>
    <row r="70" spans="1:5" s="58" customFormat="1">
      <c r="A70" s="65" t="s">
        <v>86</v>
      </c>
      <c r="B70" s="62">
        <f>收支餘絀!B73</f>
        <v>1833000</v>
      </c>
      <c r="C70" s="62">
        <f>收支餘絀!C73</f>
        <v>123900</v>
      </c>
      <c r="D70" s="62">
        <f>收支餘絀!G73</f>
        <v>195000</v>
      </c>
      <c r="E70" s="59"/>
    </row>
    <row r="71" spans="1:5">
      <c r="A71" s="64" t="s">
        <v>106</v>
      </c>
      <c r="B71" s="62">
        <f>SUM(B72:B73)</f>
        <v>8492000</v>
      </c>
      <c r="C71" s="62">
        <f>SUM(C72:C73)</f>
        <v>3087800</v>
      </c>
      <c r="D71" s="62">
        <f>SUM(D72:D73)</f>
        <v>3097800</v>
      </c>
      <c r="E71" s="59"/>
    </row>
    <row r="72" spans="1:5" s="58" customFormat="1">
      <c r="A72" s="65" t="s">
        <v>183</v>
      </c>
      <c r="B72" s="62">
        <f>收支餘絀!B75</f>
        <v>8196000</v>
      </c>
      <c r="C72" s="62">
        <f>收支餘絀!C75</f>
        <v>3068900</v>
      </c>
      <c r="D72" s="62">
        <f>收支餘絀!G75</f>
        <v>3078900</v>
      </c>
      <c r="E72" s="59"/>
    </row>
    <row r="73" spans="1:5" s="58" customFormat="1">
      <c r="A73" s="65" t="s">
        <v>72</v>
      </c>
      <c r="B73" s="62">
        <f>收支餘絀!B76</f>
        <v>296000</v>
      </c>
      <c r="C73" s="62">
        <f>收支餘絀!C76</f>
        <v>18900</v>
      </c>
      <c r="D73" s="62">
        <f>收支餘絀!G76</f>
        <v>18900</v>
      </c>
      <c r="E73" s="59"/>
    </row>
    <row r="74" spans="1:5">
      <c r="A74" s="64" t="s">
        <v>107</v>
      </c>
      <c r="B74" s="62">
        <f>SUM(B75)</f>
        <v>4743000</v>
      </c>
      <c r="C74" s="62">
        <f>SUM(C75)</f>
        <v>356685</v>
      </c>
      <c r="D74" s="62">
        <f>SUM(D75)</f>
        <v>556010</v>
      </c>
      <c r="E74" s="59"/>
    </row>
    <row r="75" spans="1:5" s="58" customFormat="1">
      <c r="A75" s="65" t="s">
        <v>73</v>
      </c>
      <c r="B75" s="62">
        <f>收支餘絀!B78</f>
        <v>4743000</v>
      </c>
      <c r="C75" s="62">
        <f>收支餘絀!C78</f>
        <v>356685</v>
      </c>
      <c r="D75" s="62">
        <f>收支餘絀!G78</f>
        <v>556010</v>
      </c>
      <c r="E75" s="59"/>
    </row>
    <row r="76" spans="1:5">
      <c r="A76" s="64" t="s">
        <v>35</v>
      </c>
      <c r="B76" s="62">
        <f>SUM(B77)</f>
        <v>100000</v>
      </c>
      <c r="C76" s="62">
        <f>SUM(C77)</f>
        <v>0</v>
      </c>
      <c r="D76" s="62">
        <f>SUM(D77)</f>
        <v>0</v>
      </c>
      <c r="E76" s="59"/>
    </row>
    <row r="77" spans="1:5" s="58" customFormat="1">
      <c r="A77" s="65" t="s">
        <v>36</v>
      </c>
      <c r="B77" s="62">
        <f>收支餘絀!B80</f>
        <v>100000</v>
      </c>
      <c r="C77" s="62">
        <f>收支餘絀!C80</f>
        <v>0</v>
      </c>
      <c r="D77" s="62">
        <f>收支餘絀!G80</f>
        <v>0</v>
      </c>
      <c r="E77" s="59"/>
    </row>
    <row r="78" spans="1:5">
      <c r="A78" s="64" t="s">
        <v>108</v>
      </c>
      <c r="B78" s="62">
        <f>SUM(B79,B81,B83,B85)</f>
        <v>42356000</v>
      </c>
      <c r="C78" s="62">
        <f>SUM(C79,C81,C83,C85)</f>
        <v>2832692</v>
      </c>
      <c r="D78" s="62">
        <f>SUM(D79,D81,D83,D85)</f>
        <v>8550687</v>
      </c>
      <c r="E78" s="59"/>
    </row>
    <row r="79" spans="1:5">
      <c r="A79" s="64" t="s">
        <v>109</v>
      </c>
      <c r="B79" s="62">
        <f>SUM(B80)</f>
        <v>17641000</v>
      </c>
      <c r="C79" s="62">
        <f>SUM(C80)</f>
        <v>1265157</v>
      </c>
      <c r="D79" s="62">
        <f>SUM(D80)</f>
        <v>3793992</v>
      </c>
      <c r="E79" s="59"/>
    </row>
    <row r="80" spans="1:5" s="58" customFormat="1">
      <c r="A80" s="65" t="s">
        <v>74</v>
      </c>
      <c r="B80" s="62">
        <f>收支餘絀!B83</f>
        <v>17641000</v>
      </c>
      <c r="C80" s="62">
        <f>收支餘絀!C83</f>
        <v>1265157</v>
      </c>
      <c r="D80" s="62">
        <f>收支餘絀!G83</f>
        <v>3793992</v>
      </c>
      <c r="E80" s="59"/>
    </row>
    <row r="81" spans="1:5">
      <c r="A81" s="64" t="s">
        <v>110</v>
      </c>
      <c r="B81" s="62">
        <f>SUM(B82)</f>
        <v>1099000</v>
      </c>
      <c r="C81" s="62">
        <f>SUM(C82)</f>
        <v>49546</v>
      </c>
      <c r="D81" s="62">
        <f>SUM(D82)</f>
        <v>148491</v>
      </c>
      <c r="E81" s="59"/>
    </row>
    <row r="82" spans="1:5" s="58" customFormat="1">
      <c r="A82" s="65" t="s">
        <v>75</v>
      </c>
      <c r="B82" s="62">
        <f>收支餘絀!B85</f>
        <v>1099000</v>
      </c>
      <c r="C82" s="62">
        <f>收支餘絀!C85</f>
        <v>49546</v>
      </c>
      <c r="D82" s="62">
        <f>收支餘絀!G85</f>
        <v>148491</v>
      </c>
      <c r="E82" s="59"/>
    </row>
    <row r="83" spans="1:5">
      <c r="A83" s="64" t="s">
        <v>111</v>
      </c>
      <c r="B83" s="62">
        <f>SUM(B84)</f>
        <v>2369000</v>
      </c>
      <c r="C83" s="62">
        <f>SUM(C84)</f>
        <v>98574</v>
      </c>
      <c r="D83" s="62">
        <f>SUM(D84)</f>
        <v>296203</v>
      </c>
      <c r="E83" s="59"/>
    </row>
    <row r="84" spans="1:5" s="58" customFormat="1">
      <c r="A84" s="65" t="s">
        <v>76</v>
      </c>
      <c r="B84" s="62">
        <f>收支餘絀!B87</f>
        <v>2369000</v>
      </c>
      <c r="C84" s="62">
        <f>收支餘絀!C87</f>
        <v>98574</v>
      </c>
      <c r="D84" s="62">
        <f>收支餘絀!G87</f>
        <v>296203</v>
      </c>
      <c r="E84" s="59"/>
    </row>
    <row r="85" spans="1:5">
      <c r="A85" s="64" t="s">
        <v>112</v>
      </c>
      <c r="B85" s="62">
        <f>SUM(B86)</f>
        <v>21247000</v>
      </c>
      <c r="C85" s="62">
        <f>SUM(C86:C87)</f>
        <v>1419415</v>
      </c>
      <c r="D85" s="62">
        <f>SUM(D86:D87)</f>
        <v>4312001</v>
      </c>
      <c r="E85" s="59"/>
    </row>
    <row r="86" spans="1:5" s="58" customFormat="1">
      <c r="A86" s="65" t="s">
        <v>77</v>
      </c>
      <c r="B86" s="62">
        <f>收支餘絀!B89</f>
        <v>21247000</v>
      </c>
      <c r="C86" s="62">
        <f>收支餘絀!C89</f>
        <v>1418918</v>
      </c>
      <c r="D86" s="62">
        <f>收支餘絀!G89</f>
        <v>4310510</v>
      </c>
      <c r="E86" s="59"/>
    </row>
    <row r="87" spans="1:5" s="7" customFormat="1">
      <c r="A87" s="65" t="s">
        <v>447</v>
      </c>
      <c r="B87" s="62"/>
      <c r="C87" s="62">
        <f>收支餘絀!C90</f>
        <v>497</v>
      </c>
      <c r="D87" s="62">
        <f>收支餘絀!G90</f>
        <v>1491</v>
      </c>
      <c r="E87" s="59"/>
    </row>
    <row r="88" spans="1:5" hidden="1">
      <c r="A88" s="64" t="s">
        <v>406</v>
      </c>
      <c r="B88" s="62">
        <f>SUM(B91,B89)</f>
        <v>0</v>
      </c>
      <c r="C88" s="62">
        <f>SUM(C91,C89)</f>
        <v>0</v>
      </c>
      <c r="D88" s="62">
        <f>SUM(D91,D89)</f>
        <v>0</v>
      </c>
      <c r="E88" s="59"/>
    </row>
    <row r="89" spans="1:5" hidden="1">
      <c r="A89" s="64" t="s">
        <v>438</v>
      </c>
      <c r="B89" s="62">
        <f>B90</f>
        <v>0</v>
      </c>
      <c r="C89" s="62">
        <f>C90</f>
        <v>0</v>
      </c>
      <c r="D89" s="62">
        <f>D90</f>
        <v>0</v>
      </c>
      <c r="E89" s="59"/>
    </row>
    <row r="90" spans="1:5" s="58" customFormat="1" hidden="1">
      <c r="A90" s="65" t="s">
        <v>439</v>
      </c>
      <c r="B90" s="62">
        <f>收支餘絀!B93</f>
        <v>0</v>
      </c>
      <c r="C90" s="62">
        <f>收支餘絀!C93</f>
        <v>0</v>
      </c>
      <c r="D90" s="62">
        <f>收支餘絀!G93</f>
        <v>0</v>
      </c>
      <c r="E90" s="59"/>
    </row>
    <row r="91" spans="1:5" hidden="1">
      <c r="A91" s="64" t="s">
        <v>407</v>
      </c>
      <c r="B91" s="62">
        <f>B93+B92</f>
        <v>0</v>
      </c>
      <c r="C91" s="62">
        <f>C93+C92</f>
        <v>0</v>
      </c>
      <c r="D91" s="62">
        <f>D93+D92</f>
        <v>0</v>
      </c>
      <c r="E91" s="59"/>
    </row>
    <row r="92" spans="1:5" s="58" customFormat="1" hidden="1">
      <c r="A92" s="65" t="s">
        <v>408</v>
      </c>
      <c r="B92" s="62">
        <f>收支餘絀!B95</f>
        <v>0</v>
      </c>
      <c r="C92" s="62">
        <f>收支餘絀!C95</f>
        <v>0</v>
      </c>
      <c r="D92" s="62">
        <f>收支餘絀!G95</f>
        <v>0</v>
      </c>
      <c r="E92" s="59"/>
    </row>
    <row r="93" spans="1:5" s="58" customFormat="1" hidden="1">
      <c r="A93" s="65" t="s">
        <v>409</v>
      </c>
      <c r="B93" s="62">
        <f>收支餘絀!B96</f>
        <v>0</v>
      </c>
      <c r="C93" s="62">
        <f>收支餘絀!C96</f>
        <v>0</v>
      </c>
      <c r="D93" s="62">
        <f>收支餘絀!G96</f>
        <v>0</v>
      </c>
      <c r="E93" s="59"/>
    </row>
    <row r="94" spans="1:5" hidden="1">
      <c r="A94" s="64" t="s">
        <v>184</v>
      </c>
      <c r="B94" s="62">
        <f>SUM(B95)</f>
        <v>0</v>
      </c>
      <c r="C94" s="62">
        <f>SUM(C95)</f>
        <v>0</v>
      </c>
      <c r="D94" s="62">
        <f>SUM(D95)</f>
        <v>0</v>
      </c>
      <c r="E94" s="59"/>
    </row>
    <row r="95" spans="1:5" hidden="1">
      <c r="A95" s="64" t="s">
        <v>185</v>
      </c>
      <c r="B95" s="62">
        <f>B96</f>
        <v>0</v>
      </c>
      <c r="C95" s="62">
        <f>C96</f>
        <v>0</v>
      </c>
      <c r="D95" s="62">
        <f>D96</f>
        <v>0</v>
      </c>
      <c r="E95" s="59"/>
    </row>
    <row r="96" spans="1:5" s="58" customFormat="1" hidden="1">
      <c r="A96" s="65" t="s">
        <v>452</v>
      </c>
      <c r="B96" s="62">
        <f>收支餘絀!B99</f>
        <v>0</v>
      </c>
      <c r="C96" s="62">
        <f>收支餘絀!C99</f>
        <v>0</v>
      </c>
      <c r="D96" s="62">
        <f>收支餘絀!G99</f>
        <v>0</v>
      </c>
      <c r="E96" s="59"/>
    </row>
    <row r="97" spans="1:5" hidden="1">
      <c r="A97" s="64" t="s">
        <v>130</v>
      </c>
      <c r="B97" s="62">
        <f t="shared" ref="B97:D98" si="0">SUM(B98)</f>
        <v>0</v>
      </c>
      <c r="C97" s="62">
        <f t="shared" si="0"/>
        <v>0</v>
      </c>
      <c r="D97" s="62">
        <f t="shared" si="0"/>
        <v>0</v>
      </c>
      <c r="E97" s="59"/>
    </row>
    <row r="98" spans="1:5" hidden="1">
      <c r="A98" s="64" t="s">
        <v>131</v>
      </c>
      <c r="B98" s="62">
        <f t="shared" si="0"/>
        <v>0</v>
      </c>
      <c r="C98" s="62">
        <f t="shared" si="0"/>
        <v>0</v>
      </c>
      <c r="D98" s="62">
        <f t="shared" si="0"/>
        <v>0</v>
      </c>
      <c r="E98" s="59"/>
    </row>
    <row r="99" spans="1:5" s="58" customFormat="1" hidden="1">
      <c r="A99" s="65" t="s">
        <v>132</v>
      </c>
      <c r="B99" s="62">
        <f>收支餘絀!B102</f>
        <v>0</v>
      </c>
      <c r="C99" s="62">
        <f>收支餘絀!C102</f>
        <v>0</v>
      </c>
      <c r="D99" s="62">
        <f>收支餘絀!G102</f>
        <v>0</v>
      </c>
      <c r="E99" s="59"/>
    </row>
    <row r="100" spans="1:5">
      <c r="A100" s="60" t="s">
        <v>113</v>
      </c>
      <c r="B100" s="62">
        <f>SUM(B101)</f>
        <v>1069000</v>
      </c>
      <c r="C100" s="62">
        <f>SUM(C101)</f>
        <v>0</v>
      </c>
      <c r="D100" s="62">
        <f>SUM(D101)</f>
        <v>8990</v>
      </c>
      <c r="E100" s="66"/>
    </row>
    <row r="101" spans="1:5">
      <c r="A101" s="60" t="s">
        <v>114</v>
      </c>
      <c r="B101" s="62">
        <f>SUM(B102,B130,B140,B147)</f>
        <v>1069000</v>
      </c>
      <c r="C101" s="62">
        <f>SUM(C102,C130,C140,C147)</f>
        <v>0</v>
      </c>
      <c r="D101" s="62">
        <f>SUM(D102,D130,D140,D147)</f>
        <v>8990</v>
      </c>
      <c r="E101" s="59"/>
    </row>
    <row r="102" spans="1:5">
      <c r="A102" s="64" t="s">
        <v>42</v>
      </c>
      <c r="B102" s="62">
        <f>SUM(B103,B107,B111,B114,B116,B120,B123,B128)</f>
        <v>970000</v>
      </c>
      <c r="C102" s="62">
        <f>SUM(C103,C107,C111,C114,C116,C120,C123,C128)</f>
        <v>0</v>
      </c>
      <c r="D102" s="62">
        <f>SUM(D103,D107,D111,D114,D116,D120,D123,D128)</f>
        <v>8990</v>
      </c>
      <c r="E102" s="59"/>
    </row>
    <row r="103" spans="1:5" hidden="1">
      <c r="A103" s="64" t="s">
        <v>99</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171</v>
      </c>
      <c r="B105" s="62">
        <f>收支餘絀!B108</f>
        <v>10000</v>
      </c>
      <c r="C105" s="62">
        <f>收支餘絀!C108</f>
        <v>0</v>
      </c>
      <c r="D105" s="62">
        <f>收支餘絀!G108</f>
        <v>0</v>
      </c>
      <c r="E105" s="59"/>
    </row>
    <row r="106" spans="1:5" s="58" customFormat="1" hidden="1">
      <c r="A106" s="65" t="s">
        <v>165</v>
      </c>
      <c r="B106" s="62">
        <f>收支餘絀!B109</f>
        <v>0</v>
      </c>
      <c r="C106" s="62">
        <f>收支餘絀!C109</f>
        <v>0</v>
      </c>
      <c r="D106" s="62">
        <f>收支餘絀!G109</f>
        <v>0</v>
      </c>
      <c r="E106" s="59"/>
    </row>
    <row r="107" spans="1:5">
      <c r="A107" s="64" t="s">
        <v>100</v>
      </c>
      <c r="B107" s="62">
        <f>SUM(B108:B109)</f>
        <v>50000</v>
      </c>
      <c r="C107" s="62">
        <f>SUM(C108:C109)</f>
        <v>0</v>
      </c>
      <c r="D107" s="62">
        <f>SUM(D108:D109)</f>
        <v>8990</v>
      </c>
      <c r="E107" s="59"/>
    </row>
    <row r="108" spans="1:5" s="58" customFormat="1">
      <c r="A108" s="65" t="s">
        <v>53</v>
      </c>
      <c r="B108" s="62">
        <f>收支餘絀!B111</f>
        <v>20000</v>
      </c>
      <c r="C108" s="62">
        <f>收支餘絀!C111</f>
        <v>0</v>
      </c>
      <c r="D108" s="62">
        <f>收支餘絀!G111</f>
        <v>8990</v>
      </c>
      <c r="E108" s="59"/>
    </row>
    <row r="109" spans="1:5" s="58" customFormat="1" hidden="1">
      <c r="A109" s="65" t="s">
        <v>137</v>
      </c>
      <c r="B109" s="62">
        <f>收支餘絀!B112</f>
        <v>30000</v>
      </c>
      <c r="C109" s="62">
        <f>收支餘絀!C112</f>
        <v>0</v>
      </c>
      <c r="D109" s="62">
        <f>收支餘絀!G112</f>
        <v>0</v>
      </c>
      <c r="E109" s="59"/>
    </row>
    <row r="110" spans="1:5" s="58" customFormat="1" hidden="1">
      <c r="A110" s="65" t="s">
        <v>442</v>
      </c>
      <c r="B110" s="62">
        <f>收支餘絀!B113</f>
        <v>30000</v>
      </c>
      <c r="C110" s="62">
        <f>收支餘絀!C113</f>
        <v>0</v>
      </c>
      <c r="D110" s="62">
        <f>收支餘絀!G113</f>
        <v>0</v>
      </c>
      <c r="E110" s="59"/>
    </row>
    <row r="111" spans="1:5" hidden="1">
      <c r="A111" s="64" t="s">
        <v>101</v>
      </c>
      <c r="B111" s="62">
        <f>SUM(B113+B112)</f>
        <v>0</v>
      </c>
      <c r="C111" s="62">
        <f>SUM(C113+C112)</f>
        <v>0</v>
      </c>
      <c r="D111" s="62">
        <f>SUM(D113+D112)</f>
        <v>0</v>
      </c>
      <c r="E111" s="59"/>
    </row>
    <row r="112" spans="1:5" s="58" customFormat="1" hidden="1">
      <c r="A112" s="65" t="s">
        <v>117</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hidden="1">
      <c r="A114" s="64" t="s">
        <v>102</v>
      </c>
      <c r="B114" s="62">
        <f>SUM(B115)</f>
        <v>0</v>
      </c>
      <c r="C114" s="62">
        <f>SUM(C115)</f>
        <v>0</v>
      </c>
      <c r="D114" s="62">
        <f>SUM(D115)</f>
        <v>0</v>
      </c>
      <c r="E114" s="59"/>
    </row>
    <row r="115" spans="1:5" s="58" customFormat="1" hidden="1">
      <c r="A115" s="65" t="s">
        <v>58</v>
      </c>
      <c r="B115" s="62">
        <f>收支餘絀!B118</f>
        <v>0</v>
      </c>
      <c r="C115" s="62">
        <f>收支餘絀!C118</f>
        <v>0</v>
      </c>
      <c r="D115" s="62">
        <f>收支餘絀!G118</f>
        <v>0</v>
      </c>
      <c r="E115" s="59"/>
    </row>
    <row r="116" spans="1:5" hidden="1">
      <c r="A116" s="64" t="s">
        <v>79</v>
      </c>
      <c r="B116" s="62">
        <f>SUM(B117:B119)</f>
        <v>460000</v>
      </c>
      <c r="C116" s="62">
        <f>SUM(C117:C119)</f>
        <v>0</v>
      </c>
      <c r="D116" s="62">
        <f>SUM(D117:D119)</f>
        <v>0</v>
      </c>
      <c r="E116" s="59"/>
    </row>
    <row r="117" spans="1:5" s="58" customFormat="1" hidden="1">
      <c r="A117" s="65" t="s">
        <v>138</v>
      </c>
      <c r="B117" s="62">
        <f>收支餘絀!B120</f>
        <v>260000</v>
      </c>
      <c r="C117" s="62">
        <f>收支餘絀!C120</f>
        <v>0</v>
      </c>
      <c r="D117" s="62">
        <f>收支餘絀!G120</f>
        <v>0</v>
      </c>
      <c r="E117" s="59"/>
    </row>
    <row r="118" spans="1:5" s="58" customFormat="1" hidden="1">
      <c r="A118" s="65" t="s">
        <v>443</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139</v>
      </c>
      <c r="B120" s="62">
        <f>SUM(B121:B122)</f>
        <v>0</v>
      </c>
      <c r="C120" s="62">
        <f>SUM(C121:C122)</f>
        <v>0</v>
      </c>
      <c r="D120" s="62">
        <f>SUM(D121:D122)</f>
        <v>0</v>
      </c>
      <c r="E120" s="59"/>
    </row>
    <row r="121" spans="1:5" s="58" customFormat="1" hidden="1">
      <c r="A121" s="65" t="s">
        <v>119</v>
      </c>
      <c r="B121" s="62">
        <f>收支餘絀!B124</f>
        <v>0</v>
      </c>
      <c r="C121" s="62">
        <f>收支餘絀!C124</f>
        <v>0</v>
      </c>
      <c r="D121" s="62">
        <f>收支餘絀!G124</f>
        <v>0</v>
      </c>
      <c r="E121" s="59"/>
    </row>
    <row r="122" spans="1:5" s="58" customFormat="1" hidden="1">
      <c r="A122" s="65" t="s">
        <v>172</v>
      </c>
      <c r="B122" s="62">
        <f>收支餘絀!B125</f>
        <v>0</v>
      </c>
      <c r="C122" s="62">
        <f>收支餘絀!C125</f>
        <v>0</v>
      </c>
      <c r="D122" s="62">
        <f>收支餘絀!G125</f>
        <v>0</v>
      </c>
      <c r="E122" s="59"/>
    </row>
    <row r="123" spans="1:5" hidden="1">
      <c r="A123" s="64" t="s">
        <v>103</v>
      </c>
      <c r="B123" s="62">
        <f>SUM(B124:B127)</f>
        <v>80000</v>
      </c>
      <c r="C123" s="62">
        <f>SUM(C124:C127)</f>
        <v>0</v>
      </c>
      <c r="D123" s="62">
        <f>SUM(D124:D127)</f>
        <v>0</v>
      </c>
      <c r="E123" s="59"/>
    </row>
    <row r="124" spans="1:5" s="58" customFormat="1" hidden="1">
      <c r="A124" s="65" t="s">
        <v>28</v>
      </c>
      <c r="B124" s="62">
        <f>收支餘絀!B127</f>
        <v>80000</v>
      </c>
      <c r="C124" s="62">
        <f>收支餘絀!C127</f>
        <v>0</v>
      </c>
      <c r="D124" s="62">
        <f>收支餘絀!G127</f>
        <v>0</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140</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hidden="1">
      <c r="A130" s="64" t="s">
        <v>141</v>
      </c>
      <c r="B130" s="62">
        <f>SUM(B131,B134)</f>
        <v>99000</v>
      </c>
      <c r="C130" s="62">
        <f>SUM(C131,C134)</f>
        <v>0</v>
      </c>
      <c r="D130" s="62">
        <f>SUM(D131,D134)</f>
        <v>0</v>
      </c>
      <c r="E130" s="59"/>
    </row>
    <row r="131" spans="1:5" hidden="1">
      <c r="A131" s="64" t="s">
        <v>142</v>
      </c>
      <c r="B131" s="62">
        <f>SUM(B132:B133)</f>
        <v>0</v>
      </c>
      <c r="C131" s="62">
        <f>SUM(C132:C133)</f>
        <v>0</v>
      </c>
      <c r="D131" s="62">
        <f>SUM(D132:D133)</f>
        <v>0</v>
      </c>
      <c r="E131" s="59"/>
    </row>
    <row r="132" spans="1:5" s="58" customFormat="1" hidden="1">
      <c r="A132" s="65" t="s">
        <v>161</v>
      </c>
      <c r="B132" s="62">
        <f>收支餘絀!B135</f>
        <v>0</v>
      </c>
      <c r="C132" s="62">
        <f>收支餘絀!C135</f>
        <v>0</v>
      </c>
      <c r="D132" s="62">
        <f>收支餘絀!G135</f>
        <v>0</v>
      </c>
      <c r="E132" s="59"/>
    </row>
    <row r="133" spans="1:5" s="58" customFormat="1" hidden="1">
      <c r="A133" s="65" t="s">
        <v>143</v>
      </c>
      <c r="B133" s="62">
        <f>收支餘絀!B136</f>
        <v>0</v>
      </c>
      <c r="C133" s="62">
        <f>收支餘絀!C136</f>
        <v>0</v>
      </c>
      <c r="D133" s="62">
        <f>收支餘絀!G136</f>
        <v>0</v>
      </c>
      <c r="E133" s="59"/>
    </row>
    <row r="134" spans="1:5" hidden="1">
      <c r="A134" s="64" t="s">
        <v>144</v>
      </c>
      <c r="B134" s="62">
        <f>SUM(B135:B139)</f>
        <v>99000</v>
      </c>
      <c r="C134" s="62">
        <f>SUM(C135:C139)</f>
        <v>0</v>
      </c>
      <c r="D134" s="62">
        <f>SUM(D135:D139)</f>
        <v>0</v>
      </c>
      <c r="E134" s="59"/>
    </row>
    <row r="135" spans="1:5" s="58" customFormat="1" hidden="1">
      <c r="A135" s="65" t="s">
        <v>145</v>
      </c>
      <c r="B135" s="62">
        <f>收支餘絀!B138</f>
        <v>99000</v>
      </c>
      <c r="C135" s="62">
        <f>收支餘絀!C138</f>
        <v>0</v>
      </c>
      <c r="D135" s="62">
        <f>收支餘絀!G138</f>
        <v>0</v>
      </c>
      <c r="E135" s="59"/>
    </row>
    <row r="136" spans="1:5" s="58" customFormat="1" hidden="1">
      <c r="A136" s="65" t="s">
        <v>160</v>
      </c>
      <c r="B136" s="62">
        <f>收支餘絀!B139</f>
        <v>0</v>
      </c>
      <c r="C136" s="62">
        <f>收支餘絀!C139</f>
        <v>0</v>
      </c>
      <c r="D136" s="62">
        <f>收支餘絀!G139</f>
        <v>0</v>
      </c>
      <c r="E136" s="59"/>
    </row>
    <row r="137" spans="1:5" s="58" customFormat="1" hidden="1">
      <c r="A137" s="65" t="s">
        <v>147</v>
      </c>
      <c r="B137" s="62">
        <f>收支餘絀!B140</f>
        <v>0</v>
      </c>
      <c r="C137" s="62">
        <f>收支餘絀!C140</f>
        <v>0</v>
      </c>
      <c r="D137" s="62">
        <f>收支餘絀!G140</f>
        <v>0</v>
      </c>
      <c r="E137" s="59"/>
    </row>
    <row r="138" spans="1:5" s="58" customFormat="1" hidden="1">
      <c r="A138" s="65" t="s">
        <v>127</v>
      </c>
      <c r="B138" s="62">
        <f>收支餘絀!B141</f>
        <v>0</v>
      </c>
      <c r="C138" s="62">
        <f>收支餘絀!C141</f>
        <v>0</v>
      </c>
      <c r="D138" s="62">
        <f>收支餘絀!G141</f>
        <v>0</v>
      </c>
      <c r="E138" s="59"/>
    </row>
    <row r="139" spans="1:5" s="58" customFormat="1" hidden="1">
      <c r="A139" s="65" t="s">
        <v>146</v>
      </c>
      <c r="B139" s="62">
        <f>收支餘絀!B142</f>
        <v>0</v>
      </c>
      <c r="C139" s="62">
        <f>收支餘絀!C142</f>
        <v>0</v>
      </c>
      <c r="D139" s="62">
        <f>收支餘絀!G142</f>
        <v>0</v>
      </c>
      <c r="E139" s="59"/>
    </row>
    <row r="140" spans="1:5" hidden="1">
      <c r="A140" s="64" t="s">
        <v>148</v>
      </c>
      <c r="B140" s="62">
        <f>SUM(B143,B141,B145)</f>
        <v>0</v>
      </c>
      <c r="C140" s="62">
        <f>SUM(C143,C141,C145)</f>
        <v>0</v>
      </c>
      <c r="D140" s="62">
        <f>SUM(D143,D141,D145)</f>
        <v>0</v>
      </c>
      <c r="E140" s="59"/>
    </row>
    <row r="141" spans="1:5" hidden="1">
      <c r="A141" s="64" t="s">
        <v>162</v>
      </c>
      <c r="B141" s="62">
        <f>SUM(B142)</f>
        <v>0</v>
      </c>
      <c r="C141" s="62">
        <f>SUM(C142)</f>
        <v>0</v>
      </c>
      <c r="D141" s="62">
        <f>SUM(D142)</f>
        <v>0</v>
      </c>
      <c r="E141" s="59"/>
    </row>
    <row r="142" spans="1:5" s="58" customFormat="1" hidden="1">
      <c r="A142" s="65" t="s">
        <v>163</v>
      </c>
      <c r="B142" s="62">
        <f>收支餘絀!B145</f>
        <v>0</v>
      </c>
      <c r="C142" s="62">
        <f>收支餘絀!C145</f>
        <v>0</v>
      </c>
      <c r="D142" s="62">
        <f>收支餘絀!G145</f>
        <v>0</v>
      </c>
      <c r="E142" s="59"/>
    </row>
    <row r="143" spans="1:5" hidden="1">
      <c r="A143" s="64" t="s">
        <v>149</v>
      </c>
      <c r="B143" s="62">
        <f>SUM(B144)</f>
        <v>0</v>
      </c>
      <c r="C143" s="62">
        <f>SUM(C144)</f>
        <v>0</v>
      </c>
      <c r="D143" s="62">
        <f>SUM(D144)</f>
        <v>0</v>
      </c>
      <c r="E143" s="59"/>
    </row>
    <row r="144" spans="1:5" s="58" customFormat="1" hidden="1">
      <c r="A144" s="65" t="s">
        <v>150</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166</v>
      </c>
      <c r="B147" s="62">
        <f t="shared" ref="B147:D148" si="1">SUM(B148)</f>
        <v>0</v>
      </c>
      <c r="C147" s="62">
        <f t="shared" si="1"/>
        <v>0</v>
      </c>
      <c r="D147" s="62">
        <f t="shared" si="1"/>
        <v>0</v>
      </c>
      <c r="E147" s="59"/>
    </row>
    <row r="148" spans="1:5" hidden="1">
      <c r="A148" s="64" t="s">
        <v>167</v>
      </c>
      <c r="B148" s="62">
        <f t="shared" si="1"/>
        <v>0</v>
      </c>
      <c r="C148" s="62">
        <f t="shared" si="1"/>
        <v>0</v>
      </c>
      <c r="D148" s="62">
        <f t="shared" si="1"/>
        <v>0</v>
      </c>
      <c r="E148" s="59"/>
    </row>
    <row r="149" spans="1:5" s="58" customFormat="1" hidden="1">
      <c r="A149" s="65" t="s">
        <v>168</v>
      </c>
      <c r="B149" s="62">
        <f>收支餘絀!B152</f>
        <v>0</v>
      </c>
      <c r="C149" s="62">
        <f>收支餘絀!C152</f>
        <v>0</v>
      </c>
      <c r="D149" s="62">
        <f>收支餘絀!G152</f>
        <v>0</v>
      </c>
      <c r="E149" s="59"/>
    </row>
    <row r="150" spans="1:5">
      <c r="A150" s="60" t="s">
        <v>39</v>
      </c>
      <c r="B150" s="62">
        <f t="shared" ref="B150:D151" si="2">SUM(B151)</f>
        <v>50000</v>
      </c>
      <c r="C150" s="62">
        <f t="shared" si="2"/>
        <v>0</v>
      </c>
      <c r="D150" s="62">
        <f t="shared" si="2"/>
        <v>3520</v>
      </c>
      <c r="E150" s="59"/>
    </row>
    <row r="151" spans="1:5">
      <c r="A151" s="60" t="s">
        <v>40</v>
      </c>
      <c r="B151" s="62">
        <f t="shared" si="2"/>
        <v>50000</v>
      </c>
      <c r="C151" s="62">
        <f t="shared" si="2"/>
        <v>0</v>
      </c>
      <c r="D151" s="62">
        <f t="shared" si="2"/>
        <v>3520</v>
      </c>
      <c r="E151" s="59"/>
    </row>
    <row r="152" spans="1:5">
      <c r="A152" s="60" t="s">
        <v>41</v>
      </c>
      <c r="B152" s="62">
        <f>SUM(B153,B168,B172,B177,B184,B187)</f>
        <v>50000</v>
      </c>
      <c r="C152" s="62">
        <f>SUM(C153,C168,C172,C177,C184,C187)</f>
        <v>0</v>
      </c>
      <c r="D152" s="62">
        <f>SUM(D153,D168,D172,D177,D184,D187)</f>
        <v>3520</v>
      </c>
      <c r="E152" s="59"/>
    </row>
    <row r="153" spans="1:5" hidden="1">
      <c r="A153" s="64" t="s">
        <v>42</v>
      </c>
      <c r="B153" s="62">
        <f>SUM(B154,B157,B159,B163,B166)</f>
        <v>0</v>
      </c>
      <c r="C153" s="62">
        <f>SUM(C154,C157,C159,C163,C166)</f>
        <v>0</v>
      </c>
      <c r="D153" s="62">
        <f>SUM(D154,D157,D159,D163,D166)</f>
        <v>0</v>
      </c>
      <c r="E153" s="59"/>
    </row>
    <row r="154" spans="1:5" ht="16.5" hidden="1" customHeight="1">
      <c r="A154" s="64" t="s">
        <v>99</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102</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136</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128</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159</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145</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151</v>
      </c>
      <c r="B172" s="62">
        <f>SUM(B173,B175)</f>
        <v>0</v>
      </c>
      <c r="C172" s="62">
        <f>SUM(C173,C175)</f>
        <v>0</v>
      </c>
      <c r="D172" s="62">
        <f>D173+D175</f>
        <v>0</v>
      </c>
      <c r="E172" s="59"/>
    </row>
    <row r="173" spans="1:5" hidden="1">
      <c r="A173" s="64" t="s">
        <v>152</v>
      </c>
      <c r="B173" s="62">
        <f>B174</f>
        <v>0</v>
      </c>
      <c r="C173" s="62">
        <f>C174</f>
        <v>0</v>
      </c>
      <c r="D173" s="62">
        <f>D174</f>
        <v>0</v>
      </c>
      <c r="E173" s="59"/>
    </row>
    <row r="174" spans="1:5" s="58" customFormat="1" hidden="1">
      <c r="A174" s="65" t="s">
        <v>153</v>
      </c>
      <c r="B174" s="62">
        <f>收支餘絀!B186</f>
        <v>0</v>
      </c>
      <c r="C174" s="62">
        <f>收支餘絀!C186</f>
        <v>0</v>
      </c>
      <c r="D174" s="62">
        <f>收支餘絀!G186</f>
        <v>0</v>
      </c>
      <c r="E174" s="59"/>
    </row>
    <row r="175" spans="1:5" hidden="1">
      <c r="A175" s="64" t="s">
        <v>154</v>
      </c>
      <c r="B175" s="62">
        <f>B176</f>
        <v>0</v>
      </c>
      <c r="C175" s="62">
        <f>C176</f>
        <v>0</v>
      </c>
      <c r="D175" s="62">
        <f>D176</f>
        <v>0</v>
      </c>
      <c r="E175" s="59"/>
    </row>
    <row r="176" spans="1:5" s="58" customFormat="1" hidden="1">
      <c r="A176" s="65" t="s">
        <v>155</v>
      </c>
      <c r="B176" s="62">
        <f>收支餘絀!B188</f>
        <v>0</v>
      </c>
      <c r="C176" s="62">
        <f>收支餘絀!C188</f>
        <v>0</v>
      </c>
      <c r="D176" s="62">
        <f>收支餘絀!G188</f>
        <v>0</v>
      </c>
      <c r="E176" s="59"/>
    </row>
    <row r="177" spans="1:5" hidden="1">
      <c r="A177" s="64" t="s">
        <v>192</v>
      </c>
      <c r="B177" s="62">
        <f>SUM(B178,B180,B182)</f>
        <v>0</v>
      </c>
      <c r="C177" s="62">
        <f>SUM(C178,C180,C182)</f>
        <v>0</v>
      </c>
      <c r="D177" s="62">
        <f>SUM(D178,D180,D182)</f>
        <v>0</v>
      </c>
      <c r="E177" s="59"/>
    </row>
    <row r="178" spans="1:5" hidden="1">
      <c r="A178" s="64" t="s">
        <v>199</v>
      </c>
      <c r="B178" s="62">
        <f>B179</f>
        <v>0</v>
      </c>
      <c r="C178" s="62">
        <f>C179</f>
        <v>0</v>
      </c>
      <c r="D178" s="62">
        <f>D179</f>
        <v>0</v>
      </c>
      <c r="E178" s="59"/>
    </row>
    <row r="179" spans="1:5" s="58" customFormat="1" hidden="1">
      <c r="A179" s="65" t="s">
        <v>200</v>
      </c>
      <c r="B179" s="62">
        <f>收支餘絀!B191</f>
        <v>0</v>
      </c>
      <c r="C179" s="62">
        <f>收支餘絀!C191</f>
        <v>0</v>
      </c>
      <c r="D179" s="62">
        <f>收支餘絀!G191</f>
        <v>0</v>
      </c>
      <c r="E179" s="59"/>
    </row>
    <row r="180" spans="1:5" hidden="1">
      <c r="A180" s="64" t="s">
        <v>157</v>
      </c>
      <c r="B180" s="62">
        <f>B181</f>
        <v>0</v>
      </c>
      <c r="C180" s="62">
        <f>C181</f>
        <v>0</v>
      </c>
      <c r="D180" s="62">
        <f>D181</f>
        <v>0</v>
      </c>
      <c r="E180" s="59"/>
    </row>
    <row r="181" spans="1:5" s="58" customFormat="1" hidden="1">
      <c r="A181" s="65" t="s">
        <v>158</v>
      </c>
      <c r="B181" s="62">
        <f>收支餘絀!B193</f>
        <v>0</v>
      </c>
      <c r="C181" s="62">
        <f>收支餘絀!C193</f>
        <v>0</v>
      </c>
      <c r="D181" s="62">
        <f>收支餘絀!G193</f>
        <v>0</v>
      </c>
      <c r="E181" s="59"/>
    </row>
    <row r="182" spans="1:5" hidden="1">
      <c r="A182" s="64" t="s">
        <v>167</v>
      </c>
      <c r="B182" s="62">
        <f>SUM(B183)</f>
        <v>0</v>
      </c>
      <c r="C182" s="62">
        <f>SUM(C183)</f>
        <v>0</v>
      </c>
      <c r="D182" s="62">
        <f>SUM(D183)</f>
        <v>0</v>
      </c>
      <c r="E182" s="59"/>
    </row>
    <row r="183" spans="1:5" s="58" customFormat="1" hidden="1">
      <c r="A183" s="65" t="s">
        <v>168</v>
      </c>
      <c r="B183" s="62">
        <f>收支餘絀!B195</f>
        <v>0</v>
      </c>
      <c r="C183" s="62">
        <f>收支餘絀!C195</f>
        <v>0</v>
      </c>
      <c r="D183" s="62">
        <f>收支餘絀!G195</f>
        <v>0</v>
      </c>
      <c r="E183" s="59"/>
    </row>
    <row r="184" spans="1:5" hidden="1">
      <c r="A184" s="64" t="s">
        <v>193</v>
      </c>
      <c r="B184" s="62">
        <f t="shared" ref="B184:D185" si="3">SUM(B185)</f>
        <v>0</v>
      </c>
      <c r="C184" s="62">
        <f t="shared" si="3"/>
        <v>0</v>
      </c>
      <c r="D184" s="62">
        <f t="shared" si="3"/>
        <v>0</v>
      </c>
      <c r="E184" s="59"/>
    </row>
    <row r="185" spans="1:5" hidden="1">
      <c r="A185" s="64" t="s">
        <v>194</v>
      </c>
      <c r="B185" s="62">
        <f t="shared" si="3"/>
        <v>0</v>
      </c>
      <c r="C185" s="62">
        <f t="shared" si="3"/>
        <v>0</v>
      </c>
      <c r="D185" s="62">
        <f t="shared" si="3"/>
        <v>0</v>
      </c>
      <c r="E185" s="59"/>
    </row>
    <row r="186" spans="1:5" s="58" customFormat="1" hidden="1">
      <c r="A186" s="65" t="s">
        <v>195</v>
      </c>
      <c r="B186" s="62">
        <f>收支餘絀!B198</f>
        <v>0</v>
      </c>
      <c r="C186" s="62">
        <f>收支餘絀!C198</f>
        <v>0</v>
      </c>
      <c r="D186" s="62">
        <f>收支餘絀!G198</f>
        <v>0</v>
      </c>
      <c r="E186" s="59"/>
    </row>
    <row r="187" spans="1:5">
      <c r="A187" s="64" t="s">
        <v>182</v>
      </c>
      <c r="B187" s="62">
        <f t="shared" ref="B187:D188" si="4">SUM(B188)</f>
        <v>50000</v>
      </c>
      <c r="C187" s="62">
        <f t="shared" si="4"/>
        <v>0</v>
      </c>
      <c r="D187" s="62">
        <f t="shared" si="4"/>
        <v>3520</v>
      </c>
      <c r="E187" s="59"/>
    </row>
    <row r="188" spans="1:5">
      <c r="A188" s="64" t="s">
        <v>131</v>
      </c>
      <c r="B188" s="62">
        <f t="shared" si="4"/>
        <v>50000</v>
      </c>
      <c r="C188" s="62">
        <f t="shared" si="4"/>
        <v>0</v>
      </c>
      <c r="D188" s="62">
        <f t="shared" si="4"/>
        <v>3520</v>
      </c>
      <c r="E188" s="59"/>
    </row>
    <row r="189" spans="1:5" s="58" customFormat="1">
      <c r="A189" s="65" t="s">
        <v>132</v>
      </c>
      <c r="B189" s="62">
        <f>收支餘絀!B201</f>
        <v>50000</v>
      </c>
      <c r="C189" s="62">
        <f>收支餘絀!C201</f>
        <v>0</v>
      </c>
      <c r="D189" s="62">
        <f>收支餘絀!G201</f>
        <v>3520</v>
      </c>
      <c r="E189" s="59"/>
    </row>
    <row r="190" spans="1:5">
      <c r="A190" s="9" t="s">
        <v>115</v>
      </c>
      <c r="B190" s="61" t="e">
        <f>B7+B150</f>
        <v>#REF!</v>
      </c>
      <c r="C190" s="61">
        <f>C7+C150</f>
        <v>27248013</v>
      </c>
      <c r="D190" s="61">
        <f>D7+D150</f>
        <v>67932815</v>
      </c>
      <c r="E190" s="59"/>
    </row>
    <row r="227" spans="1:2" ht="138.6">
      <c r="A227" s="155" t="s">
        <v>430</v>
      </c>
      <c r="B227" s="155"/>
    </row>
    <row r="229" spans="1:2" ht="138.6">
      <c r="A229" s="155" t="s">
        <v>431</v>
      </c>
      <c r="B229" s="155"/>
    </row>
    <row r="230" spans="1:2" ht="158.4">
      <c r="A230" s="155" t="s">
        <v>432</v>
      </c>
      <c r="B230" s="155"/>
    </row>
    <row r="232" spans="1:2" ht="19.8">
      <c r="A232" s="159" t="s">
        <v>428</v>
      </c>
      <c r="B232" s="159"/>
    </row>
    <row r="233" spans="1:2" ht="19.8">
      <c r="A233" s="159" t="s">
        <v>429</v>
      </c>
      <c r="B233" s="159"/>
    </row>
    <row r="234" spans="1:2" ht="19.8">
      <c r="A234" s="159" t="s">
        <v>433</v>
      </c>
      <c r="B234" s="159"/>
    </row>
    <row r="235" spans="1:2" ht="198">
      <c r="A235" s="155" t="s">
        <v>434</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9" t="s">
        <v>1</v>
      </c>
      <c r="B1" s="269"/>
      <c r="C1" s="269"/>
      <c r="D1" s="269"/>
      <c r="E1" s="269"/>
    </row>
    <row r="2" spans="1:5" ht="19.8">
      <c r="A2" s="270" t="s">
        <v>14</v>
      </c>
      <c r="B2" s="270"/>
      <c r="C2" s="270"/>
      <c r="D2" s="270"/>
      <c r="E2" s="270"/>
    </row>
    <row r="3" spans="1:5">
      <c r="A3" s="271" t="s">
        <v>445</v>
      </c>
      <c r="B3" s="271"/>
      <c r="C3" s="271"/>
      <c r="D3" s="271"/>
      <c r="E3" s="271"/>
    </row>
    <row r="4" spans="1:5">
      <c r="A4" s="7"/>
      <c r="B4" s="7"/>
      <c r="C4" s="40"/>
      <c r="D4" s="7"/>
      <c r="E4" s="8" t="s">
        <v>95</v>
      </c>
    </row>
    <row r="5" spans="1:5">
      <c r="A5" s="274" t="s">
        <v>15</v>
      </c>
      <c r="B5" s="272" t="s">
        <v>253</v>
      </c>
      <c r="C5" s="272" t="s">
        <v>16</v>
      </c>
      <c r="D5" s="274" t="s">
        <v>17</v>
      </c>
      <c r="E5" s="274" t="s">
        <v>18</v>
      </c>
    </row>
    <row r="6" spans="1:5">
      <c r="A6" s="275"/>
      <c r="B6" s="273"/>
      <c r="C6" s="273"/>
      <c r="D6" s="275"/>
      <c r="E6" s="275"/>
    </row>
    <row r="7" spans="1:5">
      <c r="A7" s="60" t="s">
        <v>96</v>
      </c>
      <c r="B7" s="61" t="e">
        <f>SUM(B8,B99)</f>
        <v>#REF!</v>
      </c>
      <c r="C7" s="61" t="e">
        <f>SUM(C8,C99)</f>
        <v>#REF!</v>
      </c>
      <c r="D7" s="61" t="e">
        <f>SUM(D8,D99)</f>
        <v>#REF!</v>
      </c>
      <c r="E7" s="59"/>
    </row>
    <row r="8" spans="1:5">
      <c r="A8" s="60" t="s">
        <v>97</v>
      </c>
      <c r="B8" s="62" t="e">
        <f>SUM(B9)</f>
        <v>#REF!</v>
      </c>
      <c r="C8" s="62" t="e">
        <f>SUM(C9)</f>
        <v>#REF!</v>
      </c>
      <c r="D8" s="62" t="e">
        <f>SUM(D9)</f>
        <v>#REF!</v>
      </c>
      <c r="E8" s="59"/>
    </row>
    <row r="9" spans="1:5">
      <c r="A9" s="60" t="s">
        <v>98</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99</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627658</v>
      </c>
      <c r="D13" s="62">
        <f>收支餘絀!G16</f>
        <v>1269712</v>
      </c>
      <c r="E13" s="59"/>
    </row>
    <row r="14" spans="1:5" s="58" customFormat="1">
      <c r="A14" s="65" t="s">
        <v>52</v>
      </c>
      <c r="B14" s="62">
        <f>收支餘絀!B17</f>
        <v>358000</v>
      </c>
      <c r="C14" s="62">
        <f>收支餘絀!C17</f>
        <v>18954</v>
      </c>
      <c r="D14" s="62">
        <f>收支餘絀!G17</f>
        <v>40266</v>
      </c>
      <c r="E14" s="59"/>
    </row>
    <row r="15" spans="1:5" s="58" customFormat="1">
      <c r="A15" s="65" t="s">
        <v>80</v>
      </c>
      <c r="B15" s="62">
        <f>收支餘絀!B18</f>
        <v>150000</v>
      </c>
      <c r="C15" s="62">
        <f>收支餘絀!C18</f>
        <v>8588</v>
      </c>
      <c r="D15" s="62">
        <f>收支餘絀!G18</f>
        <v>8588</v>
      </c>
      <c r="E15" s="59"/>
    </row>
    <row r="16" spans="1:5">
      <c r="A16" s="64" t="s">
        <v>100</v>
      </c>
      <c r="B16" s="62">
        <f>SUM(B17:B19)</f>
        <v>17975000</v>
      </c>
      <c r="C16" s="62">
        <f>SUM(C17:C19)</f>
        <v>412523</v>
      </c>
      <c r="D16" s="62">
        <f>SUM(D17:D19)</f>
        <v>564965</v>
      </c>
      <c r="E16" s="59"/>
    </row>
    <row r="17" spans="1:5" s="58" customFormat="1">
      <c r="A17" s="65" t="s">
        <v>53</v>
      </c>
      <c r="B17" s="62">
        <f>收支餘絀!B20</f>
        <v>12060000</v>
      </c>
      <c r="C17" s="62">
        <f>收支餘絀!C20</f>
        <v>36466</v>
      </c>
      <c r="D17" s="62">
        <f>收支餘絀!G20</f>
        <v>132304</v>
      </c>
      <c r="E17" s="59"/>
    </row>
    <row r="18" spans="1:5" s="58" customFormat="1">
      <c r="A18" s="65" t="s">
        <v>54</v>
      </c>
      <c r="B18" s="62">
        <f>收支餘絀!B21</f>
        <v>2099000</v>
      </c>
      <c r="C18" s="62">
        <f>收支餘絀!C21</f>
        <v>94635</v>
      </c>
      <c r="D18" s="62">
        <f>收支餘絀!G21</f>
        <v>118613</v>
      </c>
      <c r="E18" s="59"/>
    </row>
    <row r="19" spans="1:5" s="58" customFormat="1">
      <c r="A19" s="65" t="s">
        <v>181</v>
      </c>
      <c r="B19" s="62">
        <f>收支餘絀!B22</f>
        <v>3816000</v>
      </c>
      <c r="C19" s="62">
        <f>收支餘絀!C22</f>
        <v>281422</v>
      </c>
      <c r="D19" s="62">
        <f>收支餘絀!G22</f>
        <v>314048</v>
      </c>
      <c r="E19" s="59"/>
    </row>
    <row r="20" spans="1:5">
      <c r="A20" s="64" t="s">
        <v>101</v>
      </c>
      <c r="B20" s="62">
        <f>SUM(B21:B23)</f>
        <v>4484000</v>
      </c>
      <c r="C20" s="62">
        <f>SUM(C21:C23)</f>
        <v>524214</v>
      </c>
      <c r="D20" s="62">
        <f>SUM(D21:D23)</f>
        <v>945808</v>
      </c>
      <c r="E20" s="59"/>
    </row>
    <row r="21" spans="1:5" s="58" customFormat="1">
      <c r="A21" s="65" t="s">
        <v>55</v>
      </c>
      <c r="B21" s="62">
        <f>收支餘絀!B24</f>
        <v>3467000</v>
      </c>
      <c r="C21" s="62">
        <f>收支餘絀!C24</f>
        <v>361029</v>
      </c>
      <c r="D21" s="62">
        <f>收支餘絀!G24</f>
        <v>760365</v>
      </c>
      <c r="E21" s="59"/>
    </row>
    <row r="22" spans="1:5" s="58" customFormat="1">
      <c r="A22" s="65" t="s">
        <v>56</v>
      </c>
      <c r="B22" s="62">
        <f>收支餘絀!B25</f>
        <v>987000</v>
      </c>
      <c r="C22" s="62">
        <f>收支餘絀!C25</f>
        <v>160185</v>
      </c>
      <c r="D22" s="62">
        <f>收支餘絀!G25</f>
        <v>182443</v>
      </c>
      <c r="E22" s="59"/>
    </row>
    <row r="23" spans="1:5" s="58" customFormat="1">
      <c r="A23" s="65" t="s">
        <v>57</v>
      </c>
      <c r="B23" s="62">
        <f>收支餘絀!B26</f>
        <v>30000</v>
      </c>
      <c r="C23" s="62">
        <f>收支餘絀!C26</f>
        <v>3000</v>
      </c>
      <c r="D23" s="62">
        <f>收支餘絀!G26</f>
        <v>3000</v>
      </c>
      <c r="E23" s="59"/>
    </row>
    <row r="24" spans="1:5">
      <c r="A24" s="64" t="s">
        <v>102</v>
      </c>
      <c r="B24" s="62">
        <f>SUM(B25:B27)</f>
        <v>10311000</v>
      </c>
      <c r="C24" s="62">
        <f>SUM(C25:C27)</f>
        <v>875479</v>
      </c>
      <c r="D24" s="62">
        <f>SUM(D25:D27)</f>
        <v>967218</v>
      </c>
      <c r="E24" s="59"/>
    </row>
    <row r="25" spans="1:5" s="58" customFormat="1">
      <c r="A25" s="65" t="s">
        <v>58</v>
      </c>
      <c r="B25" s="62">
        <f>收支餘絀!B28</f>
        <v>7815000</v>
      </c>
      <c r="C25" s="62">
        <f>收支餘絀!C28</f>
        <v>622504</v>
      </c>
      <c r="D25" s="62">
        <f>收支餘絀!G28</f>
        <v>704905</v>
      </c>
      <c r="E25" s="59"/>
    </row>
    <row r="26" spans="1:5" s="58" customFormat="1">
      <c r="A26" s="65" t="s">
        <v>59</v>
      </c>
      <c r="B26" s="62">
        <f>收支餘絀!B29</f>
        <v>1296000</v>
      </c>
      <c r="C26" s="62">
        <f>收支餘絀!C29</f>
        <v>16675</v>
      </c>
      <c r="D26" s="62">
        <f>收支餘絀!G29</f>
        <v>26013</v>
      </c>
      <c r="E26" s="59"/>
    </row>
    <row r="27" spans="1:5" s="58" customFormat="1">
      <c r="A27" s="65" t="s">
        <v>60</v>
      </c>
      <c r="B27" s="62">
        <f>收支餘絀!B30</f>
        <v>1200000</v>
      </c>
      <c r="C27" s="62">
        <f>收支餘絀!C30</f>
        <v>236300</v>
      </c>
      <c r="D27" s="62">
        <f>收支餘絀!G30</f>
        <v>236300</v>
      </c>
      <c r="E27" s="59"/>
    </row>
    <row r="28" spans="1:5">
      <c r="A28" s="64" t="s">
        <v>79</v>
      </c>
      <c r="B28" s="62">
        <f>SUM(B29:B33)</f>
        <v>15379000</v>
      </c>
      <c r="C28" s="62">
        <f>SUM(C29:C33)</f>
        <v>258746</v>
      </c>
      <c r="D28" s="62">
        <f>SUM(D29:D33)</f>
        <v>294106</v>
      </c>
      <c r="E28" s="59"/>
    </row>
    <row r="29" spans="1:5" s="58" customFormat="1">
      <c r="A29" s="65" t="s">
        <v>196</v>
      </c>
      <c r="B29" s="62">
        <f>收支餘絀!B32</f>
        <v>0</v>
      </c>
      <c r="C29" s="62">
        <f>收支餘絀!C32</f>
        <v>0</v>
      </c>
      <c r="D29" s="62">
        <f>收支餘絀!G32</f>
        <v>0</v>
      </c>
      <c r="E29" s="59"/>
    </row>
    <row r="30" spans="1:5" s="58" customFormat="1">
      <c r="A30" s="65" t="s">
        <v>61</v>
      </c>
      <c r="B30" s="62">
        <f>收支餘絀!B33</f>
        <v>9848000</v>
      </c>
      <c r="C30" s="62">
        <f>收支餘絀!C33</f>
        <v>10330</v>
      </c>
      <c r="D30" s="62">
        <f>收支餘絀!G33</f>
        <v>10330</v>
      </c>
      <c r="E30" s="59"/>
    </row>
    <row r="31" spans="1:5" s="58" customFormat="1">
      <c r="A31" s="65" t="s">
        <v>62</v>
      </c>
      <c r="B31" s="62">
        <f>收支餘絀!B34</f>
        <v>4847000</v>
      </c>
      <c r="C31" s="62">
        <f>收支餘絀!C34</f>
        <v>200290</v>
      </c>
      <c r="D31" s="62">
        <f>收支餘絀!G34</f>
        <v>235150</v>
      </c>
      <c r="E31" s="59"/>
    </row>
    <row r="32" spans="1:5" s="58" customFormat="1">
      <c r="A32" s="65" t="s">
        <v>81</v>
      </c>
      <c r="B32" s="62">
        <f>收支餘絀!B35</f>
        <v>260000</v>
      </c>
      <c r="C32" s="62">
        <f>收支餘絀!C35</f>
        <v>8642</v>
      </c>
      <c r="D32" s="62">
        <f>收支餘絀!G35</f>
        <v>8642</v>
      </c>
      <c r="E32" s="59"/>
    </row>
    <row r="33" spans="1:5" s="58" customFormat="1">
      <c r="A33" s="65" t="s">
        <v>63</v>
      </c>
      <c r="B33" s="62">
        <f>收支餘絀!B36</f>
        <v>424000</v>
      </c>
      <c r="C33" s="62">
        <f>收支餘絀!C36</f>
        <v>39484</v>
      </c>
      <c r="D33" s="62">
        <f>收支餘絀!G36</f>
        <v>39984</v>
      </c>
      <c r="E33" s="59"/>
    </row>
    <row r="34" spans="1:5">
      <c r="A34" s="64" t="s">
        <v>82</v>
      </c>
      <c r="B34" s="62">
        <f>SUM(B35:B38)</f>
        <v>155000</v>
      </c>
      <c r="C34" s="62">
        <f>SUM(C35:C38)</f>
        <v>0</v>
      </c>
      <c r="D34" s="62">
        <f>SUM(D35:D38)</f>
        <v>0</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0</v>
      </c>
      <c r="E36" s="59"/>
    </row>
    <row r="37" spans="1:5" s="58" customFormat="1">
      <c r="A37" s="65" t="s">
        <v>119</v>
      </c>
      <c r="B37" s="62">
        <f>收支餘絀!B40</f>
        <v>144000</v>
      </c>
      <c r="C37" s="62">
        <f>收支餘絀!C40</f>
        <v>0</v>
      </c>
      <c r="D37" s="62">
        <f>收支餘絀!G40</f>
        <v>0</v>
      </c>
      <c r="E37" s="59"/>
    </row>
    <row r="38" spans="1:5" s="58" customFormat="1">
      <c r="A38" s="65" t="s">
        <v>172</v>
      </c>
      <c r="B38" s="62">
        <f>收支餘絀!B41</f>
        <v>0</v>
      </c>
      <c r="C38" s="62">
        <f>收支餘絀!C41</f>
        <v>0</v>
      </c>
      <c r="D38" s="62">
        <f>收支餘絀!G41</f>
        <v>0</v>
      </c>
      <c r="E38" s="59"/>
    </row>
    <row r="39" spans="1:5">
      <c r="A39" s="64" t="s">
        <v>103</v>
      </c>
      <c r="B39" s="62">
        <f>SUM(B40:B43)</f>
        <v>110454000</v>
      </c>
      <c r="C39" s="62">
        <f>SUM(C40:C43)</f>
        <v>3760887</v>
      </c>
      <c r="D39" s="62">
        <f>SUM(D40:D43)</f>
        <v>7204710</v>
      </c>
      <c r="E39" s="59"/>
    </row>
    <row r="40" spans="1:5" s="58" customFormat="1">
      <c r="A40" s="65" t="s">
        <v>28</v>
      </c>
      <c r="B40" s="114">
        <f>收支餘絀!B43</f>
        <v>5953000</v>
      </c>
      <c r="C40" s="114">
        <f>收支餘絀!C43</f>
        <v>7862</v>
      </c>
      <c r="D40" s="114">
        <f>收支餘絀!G43</f>
        <v>25640</v>
      </c>
      <c r="E40" s="59"/>
    </row>
    <row r="41" spans="1:5" s="58" customFormat="1">
      <c r="A41" s="65" t="s">
        <v>64</v>
      </c>
      <c r="B41" s="62">
        <f>收支餘絀!B44</f>
        <v>20984000</v>
      </c>
      <c r="C41" s="62">
        <f>收支餘絀!C44</f>
        <v>797670</v>
      </c>
      <c r="D41" s="62">
        <f>收支餘絀!G44</f>
        <v>1164890</v>
      </c>
      <c r="E41" s="59"/>
    </row>
    <row r="42" spans="1:5" s="58" customFormat="1">
      <c r="A42" s="65" t="s">
        <v>65</v>
      </c>
      <c r="B42" s="62">
        <f>收支餘絀!B45</f>
        <v>20724000</v>
      </c>
      <c r="C42" s="62">
        <f>收支餘絀!C45</f>
        <v>814046</v>
      </c>
      <c r="D42" s="62">
        <f>收支餘絀!G45</f>
        <v>915977</v>
      </c>
      <c r="E42" s="59"/>
    </row>
    <row r="43" spans="1:5" s="58" customFormat="1">
      <c r="A43" s="65" t="s">
        <v>66</v>
      </c>
      <c r="B43" s="62">
        <f>收支餘絀!B46</f>
        <v>62793000</v>
      </c>
      <c r="C43" s="62">
        <f>收支餘絀!C46</f>
        <v>2141309</v>
      </c>
      <c r="D43" s="62">
        <f>收支餘絀!G46</f>
        <v>5098203</v>
      </c>
      <c r="E43" s="59"/>
    </row>
    <row r="44" spans="1:5">
      <c r="A44" s="64" t="s">
        <v>33</v>
      </c>
      <c r="B44" s="62">
        <f>SUM(B45:B53)</f>
        <v>356431000</v>
      </c>
      <c r="C44" s="62">
        <f>SUM(C45:C53)</f>
        <v>13140927</v>
      </c>
      <c r="D44" s="62">
        <f>SUM(D45:D53)</f>
        <v>41898671</v>
      </c>
      <c r="E44" s="59"/>
    </row>
    <row r="45" spans="1:5" s="58" customFormat="1">
      <c r="A45" s="65" t="s">
        <v>29</v>
      </c>
      <c r="B45" s="62">
        <f>收支餘絀!B48</f>
        <v>52000</v>
      </c>
      <c r="C45" s="62">
        <f>收支餘絀!C48</f>
        <v>0</v>
      </c>
      <c r="D45" s="62">
        <f>收支餘絀!G48</f>
        <v>0</v>
      </c>
      <c r="E45" s="59"/>
    </row>
    <row r="46" spans="1:5" s="58" customFormat="1">
      <c r="A46" s="65" t="s">
        <v>85</v>
      </c>
      <c r="B46" s="62">
        <f>收支餘絀!B49</f>
        <v>20000</v>
      </c>
      <c r="C46" s="62">
        <f>收支餘絀!C49</f>
        <v>0</v>
      </c>
      <c r="D46" s="62">
        <f>收支餘絀!G49</f>
        <v>0</v>
      </c>
      <c r="E46" s="59"/>
    </row>
    <row r="47" spans="1:5" s="58" customFormat="1">
      <c r="A47" s="65" t="s">
        <v>198</v>
      </c>
      <c r="B47" s="62">
        <f>收支餘絀!B50</f>
        <v>0</v>
      </c>
      <c r="C47" s="62">
        <f>收支餘絀!C50</f>
        <v>0</v>
      </c>
      <c r="D47" s="62">
        <f>收支餘絀!G50</f>
        <v>0</v>
      </c>
      <c r="E47" s="59"/>
    </row>
    <row r="48" spans="1:5" s="58" customFormat="1">
      <c r="A48" s="65" t="s">
        <v>78</v>
      </c>
      <c r="B48" s="62">
        <f>收支餘絀!B51</f>
        <v>2809000</v>
      </c>
      <c r="C48" s="62">
        <f>收支餘絀!C51</f>
        <v>40039</v>
      </c>
      <c r="D48" s="62">
        <f>收支餘絀!G51</f>
        <v>211402</v>
      </c>
      <c r="E48" s="59"/>
    </row>
    <row r="49" spans="1:5" s="58" customFormat="1">
      <c r="A49" s="65" t="s">
        <v>249</v>
      </c>
      <c r="B49" s="62">
        <f>收支餘絀!B52</f>
        <v>600000</v>
      </c>
      <c r="C49" s="62">
        <f>收支餘絀!C52</f>
        <v>0</v>
      </c>
      <c r="D49" s="62">
        <f>收支餘絀!G52</f>
        <v>192000</v>
      </c>
      <c r="E49" s="59"/>
    </row>
    <row r="50" spans="1:5" s="58" customFormat="1">
      <c r="A50" s="65" t="s">
        <v>30</v>
      </c>
      <c r="B50" s="62">
        <f>收支餘絀!B53</f>
        <v>689000</v>
      </c>
      <c r="C50" s="62">
        <f>收支餘絀!C53</f>
        <v>9222</v>
      </c>
      <c r="D50" s="62">
        <f>收支餘絀!G53</f>
        <v>20562</v>
      </c>
      <c r="E50" s="59"/>
    </row>
    <row r="51" spans="1:5" s="58" customFormat="1">
      <c r="A51" s="65" t="s">
        <v>32</v>
      </c>
      <c r="B51" s="62">
        <f>收支餘絀!B54</f>
        <v>332585000</v>
      </c>
      <c r="C51" s="62">
        <f>收支餘絀!C54</f>
        <v>12729066</v>
      </c>
      <c r="D51" s="62">
        <f>收支餘絀!G54</f>
        <v>41112107</v>
      </c>
      <c r="E51" s="59"/>
    </row>
    <row r="52" spans="1:5" s="58" customFormat="1">
      <c r="A52" s="65" t="s">
        <v>31</v>
      </c>
      <c r="B52" s="62">
        <f>收支餘絀!B55</f>
        <v>19676000</v>
      </c>
      <c r="C52" s="62">
        <f>收支餘絀!C55</f>
        <v>362600</v>
      </c>
      <c r="D52" s="62">
        <f>收支餘絀!G55</f>
        <v>362600</v>
      </c>
      <c r="E52" s="59"/>
    </row>
    <row r="53" spans="1:5" s="58" customFormat="1">
      <c r="A53" s="65" t="s">
        <v>71</v>
      </c>
      <c r="B53" s="62">
        <f>收支餘絀!B56</f>
        <v>0</v>
      </c>
      <c r="C53" s="62">
        <f>收支餘絀!C56</f>
        <v>0</v>
      </c>
      <c r="D53" s="62">
        <f>收支餘絀!G56</f>
        <v>0</v>
      </c>
      <c r="E53" s="59"/>
    </row>
    <row r="54" spans="1:5">
      <c r="A54" s="64" t="s">
        <v>169</v>
      </c>
      <c r="B54" s="62">
        <f>SUM(B55)</f>
        <v>300000</v>
      </c>
      <c r="C54" s="62">
        <f>SUM(C55)</f>
        <v>0</v>
      </c>
      <c r="D54" s="62">
        <f>SUM(D55)</f>
        <v>0</v>
      </c>
      <c r="E54" s="59"/>
    </row>
    <row r="55" spans="1:5" s="58" customFormat="1">
      <c r="A55" s="65" t="s">
        <v>170</v>
      </c>
      <c r="B55" s="62">
        <f>收支餘絀!B58</f>
        <v>300000</v>
      </c>
      <c r="C55" s="62">
        <f>收支餘絀!C58</f>
        <v>0</v>
      </c>
      <c r="D55" s="62">
        <f>收支餘絀!G58</f>
        <v>0</v>
      </c>
      <c r="E55" s="59"/>
    </row>
    <row r="56" spans="1:5">
      <c r="A56" s="64" t="s">
        <v>104</v>
      </c>
      <c r="B56" s="62">
        <f>SUM(B57,B60)</f>
        <v>27622000</v>
      </c>
      <c r="C56" s="62">
        <f>SUM(C57,C60)</f>
        <v>1218960</v>
      </c>
      <c r="D56" s="62">
        <f>SUM(D57,D60)</f>
        <v>2326764</v>
      </c>
      <c r="E56" s="59"/>
    </row>
    <row r="57" spans="1:5">
      <c r="A57" s="64" t="s">
        <v>105</v>
      </c>
      <c r="B57" s="62">
        <f>SUM(B58:B59)</f>
        <v>1069000</v>
      </c>
      <c r="C57" s="62">
        <f>SUM(C58:C59)</f>
        <v>137096</v>
      </c>
      <c r="D57" s="62">
        <f>SUM(D58:D59)</f>
        <v>187486</v>
      </c>
      <c r="E57" s="59"/>
    </row>
    <row r="58" spans="1:5" s="58" customFormat="1">
      <c r="A58" s="65" t="s">
        <v>67</v>
      </c>
      <c r="B58" s="62">
        <f>收支餘絀!B61</f>
        <v>204000</v>
      </c>
      <c r="C58" s="62">
        <f>收支餘絀!C61</f>
        <v>60139</v>
      </c>
      <c r="D58" s="62">
        <f>收支餘絀!G61</f>
        <v>69139</v>
      </c>
      <c r="E58" s="59"/>
    </row>
    <row r="59" spans="1:5" s="58" customFormat="1">
      <c r="A59" s="65" t="s">
        <v>68</v>
      </c>
      <c r="B59" s="62">
        <f>收支餘絀!B62</f>
        <v>865000</v>
      </c>
      <c r="C59" s="62">
        <f>收支餘絀!C62</f>
        <v>76957</v>
      </c>
      <c r="D59" s="62">
        <f>收支餘絀!G62</f>
        <v>118347</v>
      </c>
      <c r="E59" s="59"/>
    </row>
    <row r="60" spans="1:5">
      <c r="A60" s="64" t="s">
        <v>34</v>
      </c>
      <c r="B60" s="62">
        <f>SUM(B61:B65)</f>
        <v>26553000</v>
      </c>
      <c r="C60" s="62">
        <f>SUM(C61:C65)</f>
        <v>1081864</v>
      </c>
      <c r="D60" s="62">
        <f>SUM(D61:D65)</f>
        <v>2139278</v>
      </c>
      <c r="E60" s="59"/>
    </row>
    <row r="61" spans="1:5" s="58" customFormat="1">
      <c r="A61" s="65" t="s">
        <v>145</v>
      </c>
      <c r="B61" s="62">
        <f>收支餘絀!B64</f>
        <v>11927000</v>
      </c>
      <c r="C61" s="62">
        <f>收支餘絀!C64</f>
        <v>309558</v>
      </c>
      <c r="D61" s="62">
        <f>收支餘絀!G64</f>
        <v>853600</v>
      </c>
      <c r="E61" s="59"/>
    </row>
    <row r="62" spans="1:5" s="58" customFormat="1">
      <c r="A62" s="65" t="s">
        <v>69</v>
      </c>
      <c r="B62" s="62">
        <f>收支餘絀!B65</f>
        <v>854000</v>
      </c>
      <c r="C62" s="62">
        <f>收支餘絀!C65</f>
        <v>199069</v>
      </c>
      <c r="D62" s="62">
        <f>收支餘絀!G65</f>
        <v>300319</v>
      </c>
      <c r="E62" s="59"/>
    </row>
    <row r="63" spans="1:5" s="58" customFormat="1">
      <c r="A63" s="65" t="s">
        <v>70</v>
      </c>
      <c r="B63" s="62">
        <f>收支餘絀!B66</f>
        <v>11301000</v>
      </c>
      <c r="C63" s="62">
        <f>收支餘絀!C66</f>
        <v>565444</v>
      </c>
      <c r="D63" s="62">
        <f>收支餘絀!G66</f>
        <v>864441</v>
      </c>
      <c r="E63" s="59"/>
    </row>
    <row r="64" spans="1:5" s="58" customFormat="1">
      <c r="A64" s="65" t="s">
        <v>127</v>
      </c>
      <c r="B64" s="62">
        <f>收支餘絀!B67</f>
        <v>20000</v>
      </c>
      <c r="C64" s="62">
        <f>收支餘絀!C67</f>
        <v>0</v>
      </c>
      <c r="D64" s="62">
        <f>收支餘絀!G67</f>
        <v>0</v>
      </c>
      <c r="E64" s="59"/>
    </row>
    <row r="65" spans="1:5" s="58" customFormat="1">
      <c r="A65" s="65" t="s">
        <v>71</v>
      </c>
      <c r="B65" s="62">
        <f>收支餘絀!B68</f>
        <v>2451000</v>
      </c>
      <c r="C65" s="62">
        <f>收支餘絀!C68</f>
        <v>7793</v>
      </c>
      <c r="D65" s="62">
        <f>收支餘絀!G68</f>
        <v>120918</v>
      </c>
      <c r="E65" s="59"/>
    </row>
    <row r="66" spans="1:5">
      <c r="A66" s="64" t="s">
        <v>37</v>
      </c>
      <c r="B66" s="62">
        <f>SUM(B67,B69,B71,B74,B76)</f>
        <v>15168000</v>
      </c>
      <c r="C66" s="62">
        <f>SUM(C67,C69,C71,C74,C76)</f>
        <v>3568385</v>
      </c>
      <c r="D66" s="62">
        <f>SUM(D67,D69,D71,D74,D76)</f>
        <v>3848810</v>
      </c>
      <c r="E66" s="59"/>
    </row>
    <row r="67" spans="1:5">
      <c r="A67" s="64" t="s">
        <v>116</v>
      </c>
      <c r="B67" s="62">
        <f>SUM(B68)</f>
        <v>0</v>
      </c>
      <c r="C67" s="62">
        <f>SUM(C68)</f>
        <v>0</v>
      </c>
      <c r="D67" s="62">
        <f>SUM(D68)</f>
        <v>0</v>
      </c>
      <c r="E67" s="59"/>
    </row>
    <row r="68" spans="1:5" s="58" customFormat="1">
      <c r="A68" s="65" t="s">
        <v>118</v>
      </c>
      <c r="B68" s="62">
        <f>收支餘絀!B71</f>
        <v>0</v>
      </c>
      <c r="C68" s="62">
        <f>收支餘絀!C71</f>
        <v>0</v>
      </c>
      <c r="D68" s="62">
        <f>收支餘絀!G71</f>
        <v>0</v>
      </c>
      <c r="E68" s="59"/>
    </row>
    <row r="69" spans="1:5">
      <c r="A69" s="64" t="s">
        <v>87</v>
      </c>
      <c r="B69" s="62">
        <f>SUM(B70)</f>
        <v>1833000</v>
      </c>
      <c r="C69" s="62">
        <f>SUM(C70)</f>
        <v>123900</v>
      </c>
      <c r="D69" s="62">
        <f>SUM(D70)</f>
        <v>195000</v>
      </c>
      <c r="E69" s="59"/>
    </row>
    <row r="70" spans="1:5" s="58" customFormat="1">
      <c r="A70" s="65" t="s">
        <v>86</v>
      </c>
      <c r="B70" s="62">
        <f>收支餘絀!B73</f>
        <v>1833000</v>
      </c>
      <c r="C70" s="62">
        <f>收支餘絀!C73</f>
        <v>123900</v>
      </c>
      <c r="D70" s="62">
        <f>收支餘絀!G73</f>
        <v>195000</v>
      </c>
      <c r="E70" s="59"/>
    </row>
    <row r="71" spans="1:5">
      <c r="A71" s="64" t="s">
        <v>106</v>
      </c>
      <c r="B71" s="62">
        <f>SUM(B72:B73)</f>
        <v>8492000</v>
      </c>
      <c r="C71" s="62">
        <f>SUM(C72:C73)</f>
        <v>3087800</v>
      </c>
      <c r="D71" s="62">
        <f>SUM(D72:D73)</f>
        <v>3097800</v>
      </c>
      <c r="E71" s="59"/>
    </row>
    <row r="72" spans="1:5" s="58" customFormat="1">
      <c r="A72" s="65" t="s">
        <v>183</v>
      </c>
      <c r="B72" s="62">
        <f>收支餘絀!B75</f>
        <v>8196000</v>
      </c>
      <c r="C72" s="62">
        <f>收支餘絀!C75</f>
        <v>3068900</v>
      </c>
      <c r="D72" s="62">
        <f>收支餘絀!G75</f>
        <v>3078900</v>
      </c>
      <c r="E72" s="59"/>
    </row>
    <row r="73" spans="1:5" s="58" customFormat="1">
      <c r="A73" s="65" t="s">
        <v>72</v>
      </c>
      <c r="B73" s="62">
        <f>收支餘絀!B76</f>
        <v>296000</v>
      </c>
      <c r="C73" s="62">
        <f>收支餘絀!C76</f>
        <v>18900</v>
      </c>
      <c r="D73" s="62">
        <f>收支餘絀!G76</f>
        <v>18900</v>
      </c>
      <c r="E73" s="59"/>
    </row>
    <row r="74" spans="1:5">
      <c r="A74" s="64" t="s">
        <v>107</v>
      </c>
      <c r="B74" s="62">
        <f>SUM(B75)</f>
        <v>4743000</v>
      </c>
      <c r="C74" s="62">
        <f>SUM(C75)</f>
        <v>356685</v>
      </c>
      <c r="D74" s="62">
        <f>SUM(D75)</f>
        <v>556010</v>
      </c>
      <c r="E74" s="59"/>
    </row>
    <row r="75" spans="1:5" s="58" customFormat="1">
      <c r="A75" s="65" t="s">
        <v>73</v>
      </c>
      <c r="B75" s="62">
        <f>收支餘絀!B78</f>
        <v>4743000</v>
      </c>
      <c r="C75" s="62">
        <f>收支餘絀!C78</f>
        <v>356685</v>
      </c>
      <c r="D75" s="62">
        <f>收支餘絀!G78</f>
        <v>556010</v>
      </c>
      <c r="E75" s="59"/>
    </row>
    <row r="76" spans="1:5">
      <c r="A76" s="64" t="s">
        <v>35</v>
      </c>
      <c r="B76" s="62">
        <f>SUM(B77)</f>
        <v>100000</v>
      </c>
      <c r="C76" s="62">
        <f>SUM(C77)</f>
        <v>0</v>
      </c>
      <c r="D76" s="62">
        <f>SUM(D77)</f>
        <v>0</v>
      </c>
      <c r="E76" s="59"/>
    </row>
    <row r="77" spans="1:5" s="58" customFormat="1">
      <c r="A77" s="65" t="s">
        <v>36</v>
      </c>
      <c r="B77" s="62">
        <f>收支餘絀!B80</f>
        <v>100000</v>
      </c>
      <c r="C77" s="62">
        <f>收支餘絀!C80</f>
        <v>0</v>
      </c>
      <c r="D77" s="62">
        <f>收支餘絀!G80</f>
        <v>0</v>
      </c>
      <c r="E77" s="59"/>
    </row>
    <row r="78" spans="1:5">
      <c r="A78" s="64" t="s">
        <v>108</v>
      </c>
      <c r="B78" s="62">
        <f>SUM(B79,B81,B83,B85)</f>
        <v>42356000</v>
      </c>
      <c r="C78" s="62">
        <f>SUM(C79,C81,C83,C85)</f>
        <v>2832195</v>
      </c>
      <c r="D78" s="62">
        <f>SUM(D79,D81,D83,D85)</f>
        <v>8549196</v>
      </c>
      <c r="E78" s="59"/>
    </row>
    <row r="79" spans="1:5">
      <c r="A79" s="64" t="s">
        <v>109</v>
      </c>
      <c r="B79" s="62">
        <f>SUM(B80)</f>
        <v>17641000</v>
      </c>
      <c r="C79" s="62">
        <f>SUM(C80)</f>
        <v>1265157</v>
      </c>
      <c r="D79" s="62">
        <f>SUM(D80)</f>
        <v>3793992</v>
      </c>
      <c r="E79" s="59"/>
    </row>
    <row r="80" spans="1:5" s="58" customFormat="1">
      <c r="A80" s="65" t="s">
        <v>74</v>
      </c>
      <c r="B80" s="62">
        <f>收支餘絀!B83</f>
        <v>17641000</v>
      </c>
      <c r="C80" s="62">
        <f>收支餘絀!C83</f>
        <v>1265157</v>
      </c>
      <c r="D80" s="62">
        <f>收支餘絀!G83</f>
        <v>3793992</v>
      </c>
      <c r="E80" s="59"/>
    </row>
    <row r="81" spans="1:5">
      <c r="A81" s="64" t="s">
        <v>110</v>
      </c>
      <c r="B81" s="62">
        <f>SUM(B82)</f>
        <v>1099000</v>
      </c>
      <c r="C81" s="62">
        <f>SUM(C82)</f>
        <v>49546</v>
      </c>
      <c r="D81" s="62">
        <f>SUM(D82)</f>
        <v>148491</v>
      </c>
      <c r="E81" s="59"/>
    </row>
    <row r="82" spans="1:5" s="58" customFormat="1">
      <c r="A82" s="65" t="s">
        <v>75</v>
      </c>
      <c r="B82" s="62">
        <f>收支餘絀!B85</f>
        <v>1099000</v>
      </c>
      <c r="C82" s="62">
        <f>收支餘絀!C85</f>
        <v>49546</v>
      </c>
      <c r="D82" s="62">
        <f>收支餘絀!G85</f>
        <v>148491</v>
      </c>
      <c r="E82" s="59"/>
    </row>
    <row r="83" spans="1:5">
      <c r="A83" s="64" t="s">
        <v>111</v>
      </c>
      <c r="B83" s="62">
        <f>SUM(B84)</f>
        <v>2369000</v>
      </c>
      <c r="C83" s="62">
        <f>SUM(C84)</f>
        <v>98574</v>
      </c>
      <c r="D83" s="62">
        <f>SUM(D84)</f>
        <v>296203</v>
      </c>
      <c r="E83" s="59"/>
    </row>
    <row r="84" spans="1:5" s="58" customFormat="1">
      <c r="A84" s="65" t="s">
        <v>76</v>
      </c>
      <c r="B84" s="62">
        <f>收支餘絀!B87</f>
        <v>2369000</v>
      </c>
      <c r="C84" s="62">
        <f>收支餘絀!C87</f>
        <v>98574</v>
      </c>
      <c r="D84" s="62">
        <f>收支餘絀!G87</f>
        <v>296203</v>
      </c>
      <c r="E84" s="59"/>
    </row>
    <row r="85" spans="1:5">
      <c r="A85" s="64" t="s">
        <v>112</v>
      </c>
      <c r="B85" s="62">
        <f>SUM(B86)</f>
        <v>21247000</v>
      </c>
      <c r="C85" s="62">
        <f>SUM(C86)</f>
        <v>1418918</v>
      </c>
      <c r="D85" s="62">
        <f>SUM(D86)</f>
        <v>4310510</v>
      </c>
      <c r="E85" s="59"/>
    </row>
    <row r="86" spans="1:5" s="58" customFormat="1">
      <c r="A86" s="65" t="s">
        <v>77</v>
      </c>
      <c r="B86" s="62">
        <f>收支餘絀!B89</f>
        <v>21247000</v>
      </c>
      <c r="C86" s="62">
        <f>收支餘絀!C89</f>
        <v>1418918</v>
      </c>
      <c r="D86" s="62">
        <f>收支餘絀!G89</f>
        <v>4310510</v>
      </c>
      <c r="E86" s="59"/>
    </row>
    <row r="87" spans="1:5">
      <c r="A87" s="64" t="s">
        <v>331</v>
      </c>
      <c r="B87" s="62">
        <f>SUM(B90,B88)</f>
        <v>0</v>
      </c>
      <c r="C87" s="62">
        <f>SUM(C90,C88)</f>
        <v>0</v>
      </c>
      <c r="D87" s="62">
        <f>SUM(D90,D88)</f>
        <v>0</v>
      </c>
      <c r="E87" s="59"/>
    </row>
    <row r="88" spans="1:5">
      <c r="A88" s="64" t="s">
        <v>438</v>
      </c>
      <c r="B88" s="62">
        <f>B89</f>
        <v>0</v>
      </c>
      <c r="C88" s="62">
        <f>C89</f>
        <v>0</v>
      </c>
      <c r="D88" s="62">
        <f>D89</f>
        <v>0</v>
      </c>
      <c r="E88" s="59"/>
    </row>
    <row r="89" spans="1:5" s="58" customFormat="1">
      <c r="A89" s="65" t="s">
        <v>439</v>
      </c>
      <c r="B89" s="62">
        <f>收支餘絀!B93</f>
        <v>0</v>
      </c>
      <c r="C89" s="62">
        <f>收支餘絀!C93</f>
        <v>0</v>
      </c>
      <c r="D89" s="62">
        <f>收支餘絀!G93</f>
        <v>0</v>
      </c>
      <c r="E89" s="59"/>
    </row>
    <row r="90" spans="1:5">
      <c r="A90" s="64" t="s">
        <v>407</v>
      </c>
      <c r="B90" s="62">
        <f>B92+B91</f>
        <v>0</v>
      </c>
      <c r="C90" s="62">
        <f>C92+C91</f>
        <v>0</v>
      </c>
      <c r="D90" s="62">
        <f>D92+D91</f>
        <v>0</v>
      </c>
      <c r="E90" s="59"/>
    </row>
    <row r="91" spans="1:5" s="58" customFormat="1">
      <c r="A91" s="65" t="s">
        <v>408</v>
      </c>
      <c r="B91" s="62">
        <f>收支餘絀!B95</f>
        <v>0</v>
      </c>
      <c r="C91" s="62">
        <f>收支餘絀!C95</f>
        <v>0</v>
      </c>
      <c r="D91" s="62">
        <f>收支餘絀!G95</f>
        <v>0</v>
      </c>
      <c r="E91" s="59"/>
    </row>
    <row r="92" spans="1:5" s="58" customFormat="1">
      <c r="A92" s="65" t="s">
        <v>409</v>
      </c>
      <c r="B92" s="62">
        <f>收支餘絀!B96</f>
        <v>0</v>
      </c>
      <c r="C92" s="62">
        <f>收支餘絀!C96</f>
        <v>0</v>
      </c>
      <c r="D92" s="62">
        <f>收支餘絀!G96</f>
        <v>0</v>
      </c>
      <c r="E92" s="59"/>
    </row>
    <row r="93" spans="1:5">
      <c r="A93" s="64" t="s">
        <v>184</v>
      </c>
      <c r="B93" s="62">
        <f>SUM(B94)</f>
        <v>0</v>
      </c>
      <c r="C93" s="62">
        <f>SUM(C94)</f>
        <v>0</v>
      </c>
      <c r="D93" s="62">
        <f>SUM(D94)</f>
        <v>0</v>
      </c>
      <c r="E93" s="59"/>
    </row>
    <row r="94" spans="1:5">
      <c r="A94" s="64" t="s">
        <v>185</v>
      </c>
      <c r="B94" s="62">
        <f>B95</f>
        <v>0</v>
      </c>
      <c r="C94" s="62">
        <f>C95</f>
        <v>0</v>
      </c>
      <c r="D94" s="62">
        <f>D95</f>
        <v>0</v>
      </c>
      <c r="E94" s="59"/>
    </row>
    <row r="95" spans="1:5" s="58" customFormat="1">
      <c r="A95" s="65" t="s">
        <v>186</v>
      </c>
      <c r="B95" s="62">
        <f>收支餘絀!B99</f>
        <v>0</v>
      </c>
      <c r="C95" s="62">
        <f>收支餘絀!C99</f>
        <v>0</v>
      </c>
      <c r="D95" s="62">
        <f>收支餘絀!G99</f>
        <v>0</v>
      </c>
      <c r="E95" s="59"/>
    </row>
    <row r="96" spans="1:5">
      <c r="A96" s="64" t="s">
        <v>130</v>
      </c>
      <c r="B96" s="62">
        <f t="shared" ref="B96:D97" si="0">SUM(B97)</f>
        <v>0</v>
      </c>
      <c r="C96" s="62">
        <f t="shared" si="0"/>
        <v>0</v>
      </c>
      <c r="D96" s="62">
        <f t="shared" si="0"/>
        <v>0</v>
      </c>
      <c r="E96" s="59"/>
    </row>
    <row r="97" spans="1:5">
      <c r="A97" s="64" t="s">
        <v>131</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113</v>
      </c>
      <c r="B99" s="62">
        <f>SUM(B100)</f>
        <v>1069000</v>
      </c>
      <c r="C99" s="62">
        <f>SUM(C100)</f>
        <v>0</v>
      </c>
      <c r="D99" s="62">
        <f>SUM(D100)</f>
        <v>8990</v>
      </c>
      <c r="E99" s="66"/>
    </row>
    <row r="100" spans="1:5">
      <c r="A100" s="60" t="s">
        <v>114</v>
      </c>
      <c r="B100" s="62">
        <f>SUM(B101,B129,B139,B146)</f>
        <v>1069000</v>
      </c>
      <c r="C100" s="62">
        <f>SUM(C101,C129,C139,C146)</f>
        <v>0</v>
      </c>
      <c r="D100" s="62">
        <f>SUM(D101,D129,D139,D146)</f>
        <v>8990</v>
      </c>
      <c r="E100" s="59"/>
    </row>
    <row r="101" spans="1:5">
      <c r="A101" s="64" t="s">
        <v>42</v>
      </c>
      <c r="B101" s="62">
        <f>SUM(B102,B106,B110,B113,B115,B119,B122,B127)</f>
        <v>970000</v>
      </c>
      <c r="C101" s="62">
        <f>SUM(C102,C106,C110,C113,C115,C119,C122,C127)</f>
        <v>0</v>
      </c>
      <c r="D101" s="62">
        <f>SUM(D102,D106,D110,D113,D115,D119,D122,D127)</f>
        <v>8990</v>
      </c>
      <c r="E101" s="59"/>
    </row>
    <row r="102" spans="1:5" hidden="1">
      <c r="A102" s="64" t="s">
        <v>99</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100</v>
      </c>
      <c r="B106" s="62">
        <f>SUM(B107:B108)</f>
        <v>50000</v>
      </c>
      <c r="C106" s="62">
        <f>SUM(C107:C108)</f>
        <v>0</v>
      </c>
      <c r="D106" s="62">
        <f>SUM(D107:D108)</f>
        <v>8990</v>
      </c>
      <c r="E106" s="59"/>
    </row>
    <row r="107" spans="1:5" s="58" customFormat="1" hidden="1">
      <c r="A107" s="65" t="s">
        <v>53</v>
      </c>
      <c r="B107" s="62">
        <f>收支餘絀!B111</f>
        <v>20000</v>
      </c>
      <c r="C107" s="62">
        <f>收支餘絀!C111</f>
        <v>0</v>
      </c>
      <c r="D107" s="62">
        <f>收支餘絀!G111</f>
        <v>8990</v>
      </c>
      <c r="E107" s="59"/>
    </row>
    <row r="108" spans="1:5" s="58" customFormat="1" hidden="1">
      <c r="A108" s="65" t="s">
        <v>54</v>
      </c>
      <c r="B108" s="62">
        <f>收支餘絀!B112</f>
        <v>30000</v>
      </c>
      <c r="C108" s="62">
        <f>收支餘絀!C112</f>
        <v>0</v>
      </c>
      <c r="D108" s="62">
        <f>收支餘絀!G112</f>
        <v>0</v>
      </c>
      <c r="E108" s="59"/>
    </row>
    <row r="109" spans="1:5" s="58" customFormat="1" hidden="1">
      <c r="A109" s="65" t="s">
        <v>442</v>
      </c>
      <c r="B109" s="62">
        <f>收支餘絀!B113</f>
        <v>30000</v>
      </c>
      <c r="C109" s="62">
        <f>收支餘絀!C113</f>
        <v>0</v>
      </c>
      <c r="D109" s="62">
        <f>收支餘絀!G113</f>
        <v>0</v>
      </c>
      <c r="E109" s="59"/>
    </row>
    <row r="110" spans="1:5" hidden="1">
      <c r="A110" s="64" t="s">
        <v>101</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102</v>
      </c>
      <c r="B113" s="62">
        <f>SUM(B114)</f>
        <v>0</v>
      </c>
      <c r="C113" s="62">
        <f>SUM(C114)</f>
        <v>0</v>
      </c>
      <c r="D113" s="62">
        <f>SUM(D114)</f>
        <v>0</v>
      </c>
      <c r="E113" s="59"/>
    </row>
    <row r="114" spans="1:5" s="58" customFormat="1" hidden="1">
      <c r="A114" s="65" t="s">
        <v>58</v>
      </c>
      <c r="B114" s="62">
        <f>收支餘絀!B118</f>
        <v>0</v>
      </c>
      <c r="C114" s="62">
        <f>收支餘絀!C118</f>
        <v>0</v>
      </c>
      <c r="D114" s="62">
        <f>收支餘絀!G118</f>
        <v>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443</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119</v>
      </c>
      <c r="B120" s="62">
        <f>收支餘絀!B124</f>
        <v>0</v>
      </c>
      <c r="C120" s="62">
        <f>收支餘絀!C124</f>
        <v>0</v>
      </c>
      <c r="D120" s="62">
        <f>收支餘絀!G124</f>
        <v>0</v>
      </c>
      <c r="E120" s="59"/>
    </row>
    <row r="121" spans="1:5" s="58" customFormat="1" hidden="1">
      <c r="A121" s="65" t="s">
        <v>172</v>
      </c>
      <c r="B121" s="62">
        <f>收支餘絀!B125</f>
        <v>0</v>
      </c>
      <c r="C121" s="62">
        <f>收支餘絀!C125</f>
        <v>0</v>
      </c>
      <c r="D121" s="62">
        <f>收支餘絀!G125</f>
        <v>0</v>
      </c>
      <c r="E121" s="59"/>
    </row>
    <row r="122" spans="1:5" hidden="1">
      <c r="A122" s="64" t="s">
        <v>103</v>
      </c>
      <c r="B122" s="62">
        <f>SUM(B123:B126)</f>
        <v>80000</v>
      </c>
      <c r="C122" s="62">
        <f>SUM(C123:C126)</f>
        <v>0</v>
      </c>
      <c r="D122" s="62">
        <f>SUM(D123:D126)</f>
        <v>0</v>
      </c>
      <c r="E122" s="59"/>
    </row>
    <row r="123" spans="1:5" s="58" customFormat="1" hidden="1">
      <c r="A123" s="65" t="s">
        <v>28</v>
      </c>
      <c r="B123" s="62">
        <f>收支餘絀!B127</f>
        <v>80000</v>
      </c>
      <c r="C123" s="62">
        <f>收支餘絀!C127</f>
        <v>0</v>
      </c>
      <c r="D123" s="62">
        <f>收支餘絀!G127</f>
        <v>0</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141</v>
      </c>
      <c r="B129" s="62">
        <f>SUM(B130,B133)</f>
        <v>99000</v>
      </c>
      <c r="C129" s="62">
        <f>SUM(C130,C133)</f>
        <v>0</v>
      </c>
      <c r="D129" s="62">
        <f>SUM(D130,D133)</f>
        <v>0</v>
      </c>
      <c r="E129" s="59"/>
    </row>
    <row r="130" spans="1:5" hidden="1">
      <c r="A130" s="64" t="s">
        <v>105</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0</v>
      </c>
      <c r="D133" s="62">
        <f>SUM(D134:D138)</f>
        <v>0</v>
      </c>
      <c r="E133" s="59"/>
    </row>
    <row r="134" spans="1:5" s="58" customFormat="1" hidden="1">
      <c r="A134" s="65" t="s">
        <v>145</v>
      </c>
      <c r="B134" s="62">
        <f>收支餘絀!B138</f>
        <v>99000</v>
      </c>
      <c r="C134" s="62">
        <f>收支餘絀!C138</f>
        <v>0</v>
      </c>
      <c r="D134" s="62">
        <f>收支餘絀!G138</f>
        <v>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127</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148</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149</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156</v>
      </c>
      <c r="B146" s="62">
        <f t="shared" ref="B146:D147" si="1">SUM(B147)</f>
        <v>0</v>
      </c>
      <c r="C146" s="62">
        <f t="shared" si="1"/>
        <v>0</v>
      </c>
      <c r="D146" s="62">
        <f t="shared" si="1"/>
        <v>0</v>
      </c>
      <c r="E146" s="59"/>
    </row>
    <row r="147" spans="1:5" hidden="1">
      <c r="A147" s="64" t="s">
        <v>167</v>
      </c>
      <c r="B147" s="62">
        <f t="shared" si="1"/>
        <v>0</v>
      </c>
      <c r="C147" s="62">
        <f t="shared" si="1"/>
        <v>0</v>
      </c>
      <c r="D147" s="62">
        <f t="shared" si="1"/>
        <v>0</v>
      </c>
      <c r="E147" s="59"/>
    </row>
    <row r="148" spans="1:5" s="58" customFormat="1" hidden="1">
      <c r="A148" s="65" t="s">
        <v>168</v>
      </c>
      <c r="B148" s="62">
        <f>收支餘絀!B152</f>
        <v>0</v>
      </c>
      <c r="C148" s="62">
        <f>收支餘絀!C152</f>
        <v>0</v>
      </c>
      <c r="D148" s="62">
        <f>收支餘絀!G152</f>
        <v>0</v>
      </c>
      <c r="E148" s="59"/>
    </row>
    <row r="149" spans="1:5">
      <c r="A149" s="60" t="s">
        <v>39</v>
      </c>
      <c r="B149" s="62">
        <f t="shared" ref="B149:D150" si="2">SUM(B150)</f>
        <v>50000</v>
      </c>
      <c r="C149" s="62">
        <f t="shared" si="2"/>
        <v>0</v>
      </c>
      <c r="D149" s="62">
        <f t="shared" si="2"/>
        <v>3520</v>
      </c>
      <c r="E149" s="59"/>
    </row>
    <row r="150" spans="1:5">
      <c r="A150" s="60" t="s">
        <v>40</v>
      </c>
      <c r="B150" s="62">
        <f t="shared" si="2"/>
        <v>50000</v>
      </c>
      <c r="C150" s="62">
        <f t="shared" si="2"/>
        <v>0</v>
      </c>
      <c r="D150" s="62">
        <f t="shared" si="2"/>
        <v>3520</v>
      </c>
      <c r="E150" s="59"/>
    </row>
    <row r="151" spans="1:5">
      <c r="A151" s="60" t="s">
        <v>41</v>
      </c>
      <c r="B151" s="62">
        <f>SUM(B152,B167,B171,B176,B183,B186)</f>
        <v>50000</v>
      </c>
      <c r="C151" s="62">
        <f>SUM(C152,C167,C171,C176,C183,C186)</f>
        <v>0</v>
      </c>
      <c r="D151" s="62">
        <f>SUM(D152,D167,D171,D176,D183,D186)</f>
        <v>3520</v>
      </c>
      <c r="E151" s="59"/>
    </row>
    <row r="152" spans="1:5" hidden="1">
      <c r="A152" s="64" t="s">
        <v>42</v>
      </c>
      <c r="B152" s="62">
        <f>SUM(B153,B156,B158,B162,B165)</f>
        <v>0</v>
      </c>
      <c r="C152" s="62">
        <f>SUM(C153,C156,C158,C162,C165)</f>
        <v>0</v>
      </c>
      <c r="D152" s="62">
        <f>SUM(D153,D156,D158,D162,D165)</f>
        <v>0</v>
      </c>
      <c r="E152" s="59"/>
    </row>
    <row r="153" spans="1:5" ht="16.5" hidden="1" customHeight="1">
      <c r="A153" s="64" t="s">
        <v>99</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102</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103</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141</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145</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151</v>
      </c>
      <c r="B171" s="62">
        <f>SUM(B172,B174)</f>
        <v>0</v>
      </c>
      <c r="C171" s="62">
        <f>SUM(C172,C174)</f>
        <v>0</v>
      </c>
      <c r="D171" s="62">
        <f>D172+D174</f>
        <v>0</v>
      </c>
      <c r="E171" s="59"/>
    </row>
    <row r="172" spans="1:5" hidden="1">
      <c r="A172" s="64" t="s">
        <v>152</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154</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156</v>
      </c>
      <c r="B176" s="62">
        <f>SUM(B177,B179,B181)</f>
        <v>0</v>
      </c>
      <c r="C176" s="62">
        <f>SUM(C177,C179,C181)</f>
        <v>0</v>
      </c>
      <c r="D176" s="62">
        <f>SUM(D177,D179,D181)</f>
        <v>0</v>
      </c>
      <c r="E176" s="59"/>
    </row>
    <row r="177" spans="1:5" hidden="1">
      <c r="A177" s="64" t="s">
        <v>199</v>
      </c>
      <c r="B177" s="62">
        <f>B178</f>
        <v>0</v>
      </c>
      <c r="C177" s="62">
        <f>C178</f>
        <v>0</v>
      </c>
      <c r="D177" s="62">
        <f>D178</f>
        <v>0</v>
      </c>
      <c r="E177" s="59"/>
    </row>
    <row r="178" spans="1:5" s="58" customFormat="1" hidden="1">
      <c r="A178" s="65" t="s">
        <v>200</v>
      </c>
      <c r="B178" s="62">
        <f>收支餘絀!B191</f>
        <v>0</v>
      </c>
      <c r="C178" s="62">
        <f>收支餘絀!C191</f>
        <v>0</v>
      </c>
      <c r="D178" s="62">
        <f>收支餘絀!G191</f>
        <v>0</v>
      </c>
      <c r="E178" s="59"/>
    </row>
    <row r="179" spans="1:5" hidden="1">
      <c r="A179" s="64" t="s">
        <v>134</v>
      </c>
      <c r="B179" s="62">
        <f>B180</f>
        <v>0</v>
      </c>
      <c r="C179" s="62">
        <f>C180</f>
        <v>0</v>
      </c>
      <c r="D179" s="62">
        <f>D180</f>
        <v>0</v>
      </c>
      <c r="E179" s="59"/>
    </row>
    <row r="180" spans="1:5" s="58" customFormat="1" hidden="1">
      <c r="A180" s="65" t="s">
        <v>135</v>
      </c>
      <c r="B180" s="62">
        <f>收支餘絀!B193</f>
        <v>0</v>
      </c>
      <c r="C180" s="62">
        <f>收支餘絀!C193</f>
        <v>0</v>
      </c>
      <c r="D180" s="62">
        <f>收支餘絀!G193</f>
        <v>0</v>
      </c>
      <c r="E180" s="59"/>
    </row>
    <row r="181" spans="1:5" hidden="1">
      <c r="A181" s="64" t="s">
        <v>167</v>
      </c>
      <c r="B181" s="62">
        <f>SUM(B182)</f>
        <v>0</v>
      </c>
      <c r="C181" s="62">
        <f>SUM(C182)</f>
        <v>0</v>
      </c>
      <c r="D181" s="62">
        <f>SUM(D182)</f>
        <v>0</v>
      </c>
      <c r="E181" s="59"/>
    </row>
    <row r="182" spans="1:5" s="58" customFormat="1" hidden="1">
      <c r="A182" s="65" t="s">
        <v>168</v>
      </c>
      <c r="B182" s="62">
        <f>收支餘絀!B195</f>
        <v>0</v>
      </c>
      <c r="C182" s="62">
        <f>收支餘絀!C195</f>
        <v>0</v>
      </c>
      <c r="D182" s="62">
        <f>收支餘絀!G195</f>
        <v>0</v>
      </c>
      <c r="E182" s="59"/>
    </row>
    <row r="183" spans="1:5" hidden="1">
      <c r="A183" s="64" t="s">
        <v>193</v>
      </c>
      <c r="B183" s="62">
        <f t="shared" ref="B183:D184" si="3">SUM(B184)</f>
        <v>0</v>
      </c>
      <c r="C183" s="62">
        <f t="shared" si="3"/>
        <v>0</v>
      </c>
      <c r="D183" s="62">
        <f t="shared" si="3"/>
        <v>0</v>
      </c>
      <c r="E183" s="59"/>
    </row>
    <row r="184" spans="1:5" hidden="1">
      <c r="A184" s="64" t="s">
        <v>194</v>
      </c>
      <c r="B184" s="62">
        <f t="shared" si="3"/>
        <v>0</v>
      </c>
      <c r="C184" s="62">
        <f t="shared" si="3"/>
        <v>0</v>
      </c>
      <c r="D184" s="62">
        <f t="shared" si="3"/>
        <v>0</v>
      </c>
      <c r="E184" s="59"/>
    </row>
    <row r="185" spans="1:5" s="58" customFormat="1" hidden="1">
      <c r="A185" s="65" t="s">
        <v>195</v>
      </c>
      <c r="B185" s="62">
        <f>收支餘絀!B198</f>
        <v>0</v>
      </c>
      <c r="C185" s="62">
        <f>收支餘絀!C198</f>
        <v>0</v>
      </c>
      <c r="D185" s="62">
        <f>收支餘絀!G198</f>
        <v>0</v>
      </c>
      <c r="E185" s="59"/>
    </row>
    <row r="186" spans="1:5" hidden="1">
      <c r="A186" s="64" t="s">
        <v>130</v>
      </c>
      <c r="B186" s="62">
        <f t="shared" ref="B186:D187" si="4">SUM(B187)</f>
        <v>50000</v>
      </c>
      <c r="C186" s="62">
        <f t="shared" si="4"/>
        <v>0</v>
      </c>
      <c r="D186" s="62">
        <f t="shared" si="4"/>
        <v>3520</v>
      </c>
      <c r="E186" s="59"/>
    </row>
    <row r="187" spans="1:5" hidden="1">
      <c r="A187" s="64" t="s">
        <v>131</v>
      </c>
      <c r="B187" s="62">
        <f t="shared" si="4"/>
        <v>50000</v>
      </c>
      <c r="C187" s="62">
        <f t="shared" si="4"/>
        <v>0</v>
      </c>
      <c r="D187" s="62">
        <f t="shared" si="4"/>
        <v>3520</v>
      </c>
      <c r="E187" s="59"/>
    </row>
    <row r="188" spans="1:5" s="58" customFormat="1">
      <c r="A188" s="65" t="s">
        <v>71</v>
      </c>
      <c r="B188" s="62">
        <f>收支餘絀!B201</f>
        <v>50000</v>
      </c>
      <c r="C188" s="62">
        <f>收支餘絀!C201</f>
        <v>0</v>
      </c>
      <c r="D188" s="62">
        <f>收支餘絀!G201</f>
        <v>3520</v>
      </c>
      <c r="E188" s="59"/>
    </row>
    <row r="189" spans="1:5">
      <c r="A189" s="9" t="s">
        <v>115</v>
      </c>
      <c r="B189" s="61" t="e">
        <f>B7+B149</f>
        <v>#REF!</v>
      </c>
      <c r="C189" s="61" t="e">
        <f>C7+C149</f>
        <v>#REF!</v>
      </c>
      <c r="D189" s="61" t="e">
        <f>D7+D149</f>
        <v>#REF!</v>
      </c>
      <c r="E189" s="59"/>
    </row>
    <row r="226" spans="1:2" ht="138.6">
      <c r="A226" s="155" t="s">
        <v>430</v>
      </c>
      <c r="B226" s="155"/>
    </row>
    <row r="228" spans="1:2" ht="138.6">
      <c r="A228" s="155" t="s">
        <v>431</v>
      </c>
      <c r="B228" s="155"/>
    </row>
    <row r="229" spans="1:2" ht="158.4">
      <c r="A229" s="155" t="s">
        <v>432</v>
      </c>
      <c r="B229" s="155"/>
    </row>
    <row r="231" spans="1:2" ht="19.8">
      <c r="A231" s="159" t="s">
        <v>428</v>
      </c>
      <c r="B231" s="159"/>
    </row>
    <row r="232" spans="1:2" ht="19.8">
      <c r="A232" s="159" t="s">
        <v>429</v>
      </c>
      <c r="B232" s="159"/>
    </row>
    <row r="233" spans="1:2" ht="19.8">
      <c r="A233" s="159" t="s">
        <v>433</v>
      </c>
      <c r="B233" s="159"/>
    </row>
    <row r="234" spans="1:2" ht="198">
      <c r="A234" s="155" t="s">
        <v>434</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封面 </vt:lpstr>
      <vt:lpstr>目次 (內部用)</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2017-04-05T07:43:35Z</cp:lastPrinted>
  <dcterms:created xsi:type="dcterms:W3CDTF">1997-01-14T01:50:29Z</dcterms:created>
  <dcterms:modified xsi:type="dcterms:W3CDTF">2017-04-05T07:43:40Z</dcterms:modified>
</cp:coreProperties>
</file>