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6"/>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收支餘絀!$A$1:$J$216</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l="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K8" i="25" l="1"/>
  <c r="B90" i="8"/>
  <c r="B89"/>
  <c r="B87"/>
  <c r="B85"/>
  <c r="B83"/>
  <c r="B76"/>
  <c r="B80"/>
  <c r="B78"/>
  <c r="B75"/>
  <c r="E22" i="24" l="1"/>
  <c r="B25"/>
  <c r="M8" i="25"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L8" s="1"/>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C11" i="6" l="1"/>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<sst xmlns="http://schemas.openxmlformats.org/spreadsheetml/2006/main" count="824" uniqueCount="478">
  <si>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</si>
  <si>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</si>
  <si>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</si>
  <si>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</si>
  <si>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</si>
  <si>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</si>
  <si>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</si>
  <si>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</si>
  <si>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</si>
  <si>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</si>
  <si>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</si>
  <si>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</si>
  <si>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</si>
  <si>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</si>
  <si>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</si>
  <si>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</si>
  <si>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</si>
  <si>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</si>
  <si>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</si>
  <si>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</si>
  <si>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</si>
  <si>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</si>
  <si>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</si>
  <si>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</si>
  <si>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</si>
  <si>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</si>
  <si>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</si>
  <si>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</si>
  <si>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</si>
  <si>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</si>
  <si>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</si>
  <si>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</si>
  <si>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</si>
  <si>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</si>
  <si>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</si>
  <si>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</si>
  <si>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</si>
  <si>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</si>
  <si>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</si>
  <si>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</si>
  <si>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</si>
  <si>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</si>
  <si>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</si>
  <si>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</si>
  <si>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</si>
  <si>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</si>
  <si>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</si>
  <si>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</si>
  <si>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</si>
  <si>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</si>
  <si>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</si>
  <si>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</si>
  <si>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</si>
  <si>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</si>
  <si>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</si>
  <si>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</si>
  <si>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</si>
  <si>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</si>
  <si>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</si>
  <si>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</si>
  <si>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</si>
  <si>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</si>
  <si>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</si>
  <si>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</si>
  <si>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</si>
  <si>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</si>
  <si>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</si>
  <si>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</si>
  <si>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</si>
  <si>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</si>
  <si>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</si>
  <si>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</si>
  <si>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</si>
  <si>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</si>
  <si>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</si>
  <si>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</si>
  <si>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</si>
  <si>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</si>
  <si>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</si>
  <si>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</si>
  <si>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</si>
  <si>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</si>
  <si>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</si>
  <si>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</si>
  <si>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</si>
  <si>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</si>
  <si>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</si>
  <si>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</si>
  <si>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</si>
  <si>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</si>
  <si>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</si>
  <si>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</si>
  <si>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</si>
  <si>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</si>
  <si>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</si>
  <si>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</si>
  <si>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</si>
  <si>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</si>
  <si>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</si>
  <si>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</si>
  <si>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</si>
  <si>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</si>
  <si>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</si>
  <si>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</si>
  <si>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</si>
  <si>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</si>
  <si>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</si>
  <si>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</si>
  <si>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</si>
  <si>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</si>
  <si>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</si>
  <si>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</si>
  <si>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</si>
  <si>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</si>
  <si>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</si>
  <si>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</si>
  <si>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</si>
  <si>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</si>
  <si>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</si>
  <si>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</si>
  <si>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</si>
  <si>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</si>
  <si>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</si>
  <si>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</si>
  <si>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</si>
  <si>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</si>
  <si>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</si>
  <si>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</si>
  <si>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</si>
  <si>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</si>
  <si>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</si>
  <si>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</si>
  <si>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</si>
  <si>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</si>
  <si>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</si>
  <si>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</si>
  <si>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</si>
  <si>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</si>
  <si>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</si>
  <si>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</si>
  <si>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</si>
  <si>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</si>
  <si>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</si>
  <si>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</si>
  <si>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</si>
  <si>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</si>
  <si>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</si>
  <si>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</si>
  <si>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</si>
  <si>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</si>
  <si>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</si>
  <si>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</si>
  <si>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</si>
  <si>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</si>
  <si>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</si>
  <si>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</si>
  <si>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</si>
  <si>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</si>
  <si>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</si>
  <si>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</si>
  <si>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</si>
  <si>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</si>
  <si>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</si>
  <si>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</si>
  <si>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</si>
  <si>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</si>
  <si>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</si>
  <si>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</si>
  <si>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</si>
  <si>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</si>
  <si>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</si>
  <si>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</si>
  <si>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</si>
  <si>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</si>
  <si>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</si>
  <si>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</si>
  <si>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</si>
  <si>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</si>
  <si>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</si>
  <si>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</si>
  <si>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</si>
  <si>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</si>
  <si>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</si>
  <si>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</si>
  <si>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</si>
  <si>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</si>
  <si>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</si>
  <si>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</si>
  <si>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</si>
  <si>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</si>
  <si>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</si>
  <si>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</si>
  <si>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</si>
  <si>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</si>
  <si>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</si>
  <si>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</si>
  <si>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</si>
  <si>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</si>
  <si>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</si>
  <si>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</si>
  <si>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</si>
  <si>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</si>
  <si>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</si>
  <si>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</si>
  <si>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</si>
  <si>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</si>
  <si>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</si>
  <si>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</si>
  <si>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</si>
  <si>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</si>
  <si>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</si>
  <si>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</si>
  <si>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</si>
  <si>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</si>
  <si>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</si>
  <si>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</si>
  <si>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</si>
  <si>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</si>
  <si>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</si>
  <si>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</si>
  <si>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</si>
  <si>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</si>
  <si>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</si>
  <si>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</si>
  <si>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</si>
  <si>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</si>
  <si>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</si>
  <si>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</si>
  <si>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</si>
  <si>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</si>
  <si>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</si>
  <si>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</si>
  <si>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</si>
  <si>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</si>
  <si>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</si>
  <si>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</si>
  <si>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</si>
  <si>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</si>
  <si>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</si>
  <si>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</si>
  <si>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</si>
  <si>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</si>
  <si>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</si>
  <si>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</si>
  <si>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</si>
  <si>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</si>
  <si>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</si>
  <si>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</si>
  <si>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</si>
  <si>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</si>
  <si>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</si>
  <si>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</si>
  <si>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</si>
  <si>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</si>
  <si>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</si>
  <si>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</si>
  <si>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</si>
  <si>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</si>
  <si>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</si>
  <si>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</si>
  <si>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</si>
  <si>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</si>
  <si>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</si>
  <si>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</si>
  <si>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</si>
  <si>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</si>
  <si>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</si>
  <si>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</si>
  <si>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</si>
  <si>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</si>
  <si>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</si>
  <si>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</si>
  <si>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</si>
  <si>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</si>
  <si>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</si>
  <si>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</si>
  <si>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</si>
  <si>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</si>
  <si>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</si>
  <si>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</si>
  <si>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</si>
  <si>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</si>
  <si>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</si>
  <si>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</si>
  <si>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</si>
  <si>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</si>
  <si>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</si>
  <si>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</si>
  <si>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</si>
  <si>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</si>
  <si>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</si>
  <si>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</si>
  <si>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</si>
  <si>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</si>
  <si>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</si>
  <si>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</si>
  <si>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</si>
  <si>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</si>
  <si>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</si>
  <si>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</si>
  <si>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</si>
  <si>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</si>
  <si>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</si>
  <si>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</si>
  <si>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</si>
  <si>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</si>
  <si>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</si>
  <si>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</si>
  <si>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</si>
  <si>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</si>
  <si>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</si>
  <si>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</si>
  <si>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</si>
  <si>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</si>
  <si>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</si>
  <si>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</si>
  <si>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</si>
  <si>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</si>
  <si>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</si>
  <si>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</si>
  <si>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</si>
  <si>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</si>
  <si>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</si>
  <si>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</si>
  <si>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</si>
  <si>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</si>
  <si>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</si>
  <si>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</si>
  <si>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</si>
  <si>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</si>
  <si>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</si>
  <si>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</si>
  <si>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</si>
  <si>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</si>
  <si>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</si>
  <si>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</si>
  <si>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</si>
  <si>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</si>
  <si>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</si>
  <si>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</si>
  <si>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</si>
  <si>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</si>
  <si>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</si>
  <si>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</si>
  <si>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</si>
  <si>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</si>
  <si>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</si>
  <si>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</si>
  <si>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</si>
  <si>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</si>
  <si>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</si>
  <si>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</si>
  <si>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</si>
  <si>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</si>
  <si>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</si>
  <si>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</si>
  <si>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</si>
  <si>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</si>
  <si>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</si>
  <si>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</si>
  <si>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</si>
  <si>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</si>
  <si>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</si>
  <si>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</si>
  <si>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</si>
  <si>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</si>
  <si>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</si>
  <si>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</si>
  <si>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</si>
  <si>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</si>
  <si>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</si>
  <si>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</si>
  <si>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</si>
  <si>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</si>
  <si>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</si>
  <si>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</si>
  <si>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</si>
  <si>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</si>
  <si>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</si>
  <si>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</si>
  <si>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</si>
  <si>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</si>
  <si>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</si>
  <si>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</si>
  <si>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</si>
  <si>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</si>
  <si>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</si>
  <si>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</si>
  <si>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</si>
  <si>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</si>
  <si>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</si>
  <si>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</si>
  <si>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</si>
  <si>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</si>
  <si>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</si>
  <si>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</si>
  <si>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</si>
  <si>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</si>
  <si>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</si>
  <si>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</si>
  <si>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</si>
  <si>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</si>
  <si>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</si>
  <si>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</si>
  <si>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</si>
  <si>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</si>
  <si>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</si>
  <si>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</si>
  <si>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</si>
  <si>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</si>
  <si>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</si>
  <si>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</si>
  <si>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</si>
  <si>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</si>
  <si>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</si>
  <si>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</si>
  <si>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</si>
  <si>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</si>
  <si>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</si>
  <si>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</si>
  <si>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</si>
  <si>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</si>
  <si>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</si>
  <si>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</si>
  <si>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</si>
  <si>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</si>
  <si>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</si>
  <si>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</si>
  <si>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</si>
  <si>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</si>
  <si>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</si>
  <si>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</si>
  <si>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</si>
  <si>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</si>
  <si>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</si>
  <si>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</si>
  <si>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</si>
  <si>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</si>
  <si>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</si>
  <si>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</si>
  <si>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</si>
  <si>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</si>
  <si>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</si>
  <si>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</si>
  <si>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</si>
  <si>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</si>
  <si>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</si>
  <si>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</si>
  <si>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</si>
  <si>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</si>
  <si>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</si>
  <si>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因應試務需要購置國家考場8樓禮堂口試用無線麥克風。</t>
    <phoneticPr fontId="2" type="noConversion"/>
  </si>
  <si>
    <t>經檢討部分設備目前尚無立即汰換之需求，爰俟實際需要再行辦理採購。</t>
    <phoneticPr fontId="2" type="noConversion"/>
  </si>
  <si>
    <t>主要係因第二試務大樓空調冰水主機汰換執行進度較預期落後所致。</t>
    <phoneticPr fontId="2" type="noConversion"/>
  </si>
  <si>
    <r>
      <t>備註：信託代理與保證資產</t>
    </r>
    <r>
      <rPr>
        <sz val="14"/>
        <rFont val="Times New Roman"/>
        <family val="1"/>
      </rPr>
      <t>(</t>
    </r>
    <r>
      <rPr>
        <sz val="14"/>
        <rFont val="標楷體"/>
        <family val="4"/>
        <charset val="136"/>
      </rPr>
      <t>負債</t>
    </r>
    <r>
      <rPr>
        <sz val="14"/>
        <rFont val="Times New Roman"/>
        <family val="1"/>
      </rPr>
      <t>)643,000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</si>
  <si>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</si>
  <si>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</si>
  <si>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</si>
  <si>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</si>
  <si>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</si>
  <si>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</si>
  <si>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</si>
  <si>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</si>
  <si>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</si>
  <si>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2.「雜項業務收入」：截至本月份累計實際數較累計預算數減少303,600元，主要係因各項考試應考人申請複查成績等收入較預期減少。</t>
    <phoneticPr fontId="2" type="noConversion"/>
  </si>
  <si>
    <t xml:space="preserve">1.「報名費收入」：截至本月份累計實際數較累計預算數增加15,391,925元，主要係因106年專門職業及技術人員特種考試驗光人員考試等考試報名人數較預算增加8,135人
  所致。    </t>
    <phoneticPr fontId="2" type="noConversion"/>
  </si>
  <si>
    <t>3.「試務成本」：截至本月份累計實際數較累計預算數增加375,966元，主要係因考試報名人數增加致成本相對增加所致。</t>
    <phoneticPr fontId="2" type="noConversion"/>
  </si>
  <si>
    <t>4.「雜項業務成本」：截至本月份累計實際數較累計預算數減少49,072元，主要係因辦理各項考試應考人申請複查成績等成本較預期減少。</t>
    <phoneticPr fontId="2" type="noConversion"/>
  </si>
  <si>
    <t>5.「業務賸餘」：截至本月份累計實際數較累計預算數增加14,761,431元，主要係因考試報名人數較預算增加，報名費收入增加所致。</t>
    <phoneticPr fontId="2" type="noConversion"/>
  </si>
  <si>
    <t>中華民國106年7月份</t>
    <phoneticPr fontId="2" type="noConversion"/>
  </si>
  <si>
    <t>中華民國 106 年 7 月 份</t>
    <phoneticPr fontId="16" type="noConversion"/>
  </si>
  <si>
    <t>6.「利息收入」：截至本月份累計實際數較累計預算數增加168,353元，主要係因報名費收入增加致銀行存款增加，爰利息收入較預期增加所致。</t>
    <phoneticPr fontId="2" type="noConversion"/>
  </si>
  <si>
    <t>7.「違規罰款收入」：截至本月份累計實際數較累計預算數增加146,579元，係廠商違規罰款收入。</t>
    <phoneticPr fontId="2" type="noConversion"/>
  </si>
  <si>
    <t>8.「雜項收入」：截至本月份累計實際數較累計預算數增加13,923,058元，主要係因沖轉以前年度考試臨時人員應付薪工溢估數等收入較預期增加。</t>
    <phoneticPr fontId="2" type="noConversion"/>
  </si>
  <si>
    <t>9.「雜項費用」：截至本月份累計實際數較累計預算數減少16,620元，主要係因支付以前年度應考人退費款等費用較預期減少。</t>
    <phoneticPr fontId="2" type="noConversion"/>
  </si>
  <si>
    <t>10.「本期賸餘」：截至本月份累計實際數較累計預算數增加29,016,041元，主要係因考試報名人數較預算增加，報名費收入增加及沖轉以前年度考試臨時人員應付薪工溢估數
  等收入較預期增加。</t>
    <phoneticPr fontId="2" type="noConversion"/>
  </si>
  <si>
    <t>中華民國106年7月份</t>
    <phoneticPr fontId="2" type="noConversion"/>
  </si>
  <si>
    <t>中華民國106年7月份</t>
    <phoneticPr fontId="8"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</si>
</sst>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新細明體"/>
      <family val="1"/>
      <charset val="136"/>
    </font>
    <font>
      <sz val="12"/>
      <color rgb="FF0000FF"/>
      <name val="標楷體"/>
      <family val="4"/>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35" fillId="0" borderId="0" xfId="0" applyNumberFormat="1" applyFont="1" applyFill="1" applyAlignment="1">
      <alignment vertical="center" wrapText="1"/>
    </xf>
    <xf numFmtId="3" fontId="37" fillId="0" borderId="0" xfId="0" applyNumberFormat="1" applyFont="1" applyFill="1" applyAlignment="1">
      <alignment vertical="center" wrapText="1"/>
    </xf>
    <xf numFmtId="3" fontId="9" fillId="0" borderId="0" xfId="0" applyNumberFormat="1" applyFont="1" applyFill="1" applyAlignment="1">
      <alignment horizontal="left" vertical="center"/>
    </xf>
    <xf numFmtId="3" fontId="35" fillId="0" borderId="0" xfId="0" applyNumberFormat="1" applyFont="1" applyFill="1" applyAlignment="1">
      <alignment vertical="center" wrapText="1"/>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36"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3" fontId="35" fillId="0" borderId="0" xfId="0" applyNumberFormat="1" applyFont="1" applyFill="1" applyAlignment="1">
      <alignment vertical="top" wrapText="1"/>
    </xf>
    <xf numFmtId="0" fontId="36" fillId="0" borderId="0" xfId="0" applyFont="1" applyAlignment="1">
      <alignment vertical="top"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6&#26376;/10606&#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內部用)"/>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214412200</v>
          </cell>
          <cell r="H7">
            <v>197597000</v>
          </cell>
        </row>
        <row r="10">
          <cell r="G10">
            <v>335000</v>
          </cell>
          <cell r="H10">
            <v>547000</v>
          </cell>
        </row>
        <row r="16">
          <cell r="G16">
            <v>3505894</v>
          </cell>
          <cell r="H16">
            <v>4508000</v>
          </cell>
        </row>
        <row r="17">
          <cell r="G17">
            <v>101112</v>
          </cell>
          <cell r="H17">
            <v>114000</v>
          </cell>
        </row>
        <row r="18">
          <cell r="G18">
            <v>16342</v>
          </cell>
          <cell r="H18">
            <v>34000</v>
          </cell>
        </row>
        <row r="20">
          <cell r="G20">
            <v>2638113</v>
          </cell>
          <cell r="H20">
            <v>4445000</v>
          </cell>
        </row>
        <row r="21">
          <cell r="G21">
            <v>432847</v>
          </cell>
          <cell r="H21">
            <v>662000</v>
          </cell>
        </row>
        <row r="22">
          <cell r="G22">
            <v>1116214</v>
          </cell>
          <cell r="H22">
            <v>1262000</v>
          </cell>
        </row>
        <row r="24">
          <cell r="G24">
            <v>1247290</v>
          </cell>
          <cell r="H24">
            <v>1441000</v>
          </cell>
        </row>
        <row r="25">
          <cell r="G25">
            <v>304197</v>
          </cell>
          <cell r="H25">
            <v>273000</v>
          </cell>
        </row>
        <row r="26">
          <cell r="G26">
            <v>5010</v>
          </cell>
          <cell r="H26">
            <v>13000</v>
          </cell>
        </row>
        <row r="28">
          <cell r="G28">
            <v>1888579</v>
          </cell>
          <cell r="H28">
            <v>2640000</v>
          </cell>
        </row>
        <row r="29">
          <cell r="G29">
            <v>28613</v>
          </cell>
          <cell r="H29">
            <v>393000</v>
          </cell>
        </row>
        <row r="30">
          <cell r="G30">
            <v>251300</v>
          </cell>
          <cell r="H30">
            <v>490000</v>
          </cell>
        </row>
        <row r="32">
          <cell r="G32">
            <v>0</v>
          </cell>
          <cell r="H32">
            <v>0</v>
          </cell>
        </row>
        <row r="33">
          <cell r="G33">
            <v>5459882</v>
          </cell>
          <cell r="H33">
            <v>3270000</v>
          </cell>
        </row>
        <row r="34">
          <cell r="G34">
            <v>1318705</v>
          </cell>
          <cell r="H34">
            <v>2205000</v>
          </cell>
        </row>
        <row r="35">
          <cell r="G35">
            <v>16762</v>
          </cell>
          <cell r="H35">
            <v>116000</v>
          </cell>
        </row>
        <row r="36">
          <cell r="G36">
            <v>247857</v>
          </cell>
          <cell r="H36">
            <v>210000</v>
          </cell>
        </row>
        <row r="38">
          <cell r="G38">
            <v>0</v>
          </cell>
          <cell r="H38">
            <v>0</v>
          </cell>
        </row>
        <row r="39">
          <cell r="G39">
            <v>3850</v>
          </cell>
          <cell r="H39">
            <v>11000</v>
          </cell>
        </row>
        <row r="40">
          <cell r="G40">
            <v>20914</v>
          </cell>
          <cell r="H40">
            <v>122000</v>
          </cell>
        </row>
        <row r="41">
          <cell r="G41">
            <v>0</v>
          </cell>
          <cell r="H41">
            <v>0</v>
          </cell>
        </row>
        <row r="43">
          <cell r="G43">
            <v>1132107</v>
          </cell>
          <cell r="H43">
            <v>2340000</v>
          </cell>
        </row>
        <row r="44">
          <cell r="G44">
            <v>3000030</v>
          </cell>
          <cell r="H44">
            <v>5834000</v>
          </cell>
        </row>
        <row r="45">
          <cell r="G45">
            <v>4526299</v>
          </cell>
          <cell r="H45">
            <v>7672000</v>
          </cell>
        </row>
        <row r="46">
          <cell r="G46">
            <v>15571925</v>
          </cell>
          <cell r="H46">
            <v>16201000</v>
          </cell>
        </row>
        <row r="48">
          <cell r="G48">
            <v>17000</v>
          </cell>
          <cell r="H48">
            <v>16000</v>
          </cell>
        </row>
        <row r="49">
          <cell r="G49">
            <v>0</v>
          </cell>
          <cell r="H49">
            <v>10000</v>
          </cell>
        </row>
        <row r="50">
          <cell r="G50">
            <v>0</v>
          </cell>
          <cell r="H50">
            <v>0</v>
          </cell>
        </row>
        <row r="51">
          <cell r="G51">
            <v>700139</v>
          </cell>
          <cell r="H51">
            <v>676000</v>
          </cell>
        </row>
        <row r="52">
          <cell r="G52">
            <v>192000</v>
          </cell>
          <cell r="H52">
            <v>160000</v>
          </cell>
        </row>
        <row r="53">
          <cell r="G53">
            <v>45275</v>
          </cell>
          <cell r="H53">
            <v>7000</v>
          </cell>
        </row>
        <row r="54">
          <cell r="G54">
            <v>109911230</v>
          </cell>
          <cell r="H54">
            <v>92630000</v>
          </cell>
        </row>
        <row r="55">
          <cell r="G55">
            <v>659919</v>
          </cell>
          <cell r="H55">
            <v>6266000</v>
          </cell>
        </row>
        <row r="56">
          <cell r="G56">
            <v>0</v>
          </cell>
          <cell r="H56">
            <v>0</v>
          </cell>
        </row>
        <row r="58">
          <cell r="G58">
            <v>10530</v>
          </cell>
          <cell r="H58">
            <v>150000</v>
          </cell>
        </row>
        <row r="61">
          <cell r="G61">
            <v>92119</v>
          </cell>
          <cell r="H61">
            <v>67000</v>
          </cell>
        </row>
        <row r="62">
          <cell r="G62">
            <v>228915</v>
          </cell>
          <cell r="H62">
            <v>284000</v>
          </cell>
        </row>
        <row r="64">
          <cell r="G64">
            <v>3216057</v>
          </cell>
          <cell r="H64">
            <v>3835000</v>
          </cell>
        </row>
        <row r="65">
          <cell r="G65">
            <v>418594</v>
          </cell>
          <cell r="H65">
            <v>416000</v>
          </cell>
        </row>
        <row r="66">
          <cell r="G66">
            <v>1858355</v>
          </cell>
          <cell r="H66">
            <v>4674000</v>
          </cell>
        </row>
        <row r="67">
          <cell r="G67">
            <v>600</v>
          </cell>
          <cell r="H67">
            <v>2000</v>
          </cell>
        </row>
        <row r="68">
          <cell r="G68">
            <v>175181</v>
          </cell>
          <cell r="H68">
            <v>992000</v>
          </cell>
        </row>
        <row r="71">
          <cell r="G71">
            <v>0</v>
          </cell>
          <cell r="H71">
            <v>0</v>
          </cell>
        </row>
        <row r="73">
          <cell r="G73">
            <v>471100</v>
          </cell>
          <cell r="H73">
            <v>645000</v>
          </cell>
        </row>
        <row r="75">
          <cell r="G75">
            <v>3101500</v>
          </cell>
          <cell r="H75">
            <v>3840000</v>
          </cell>
        </row>
        <row r="76">
          <cell r="G76">
            <v>18900</v>
          </cell>
          <cell r="H76">
            <v>145000</v>
          </cell>
        </row>
        <row r="78">
          <cell r="G78">
            <v>1189387</v>
          </cell>
          <cell r="H78">
            <v>1878000</v>
          </cell>
        </row>
        <row r="80">
          <cell r="G80">
            <v>47800</v>
          </cell>
          <cell r="H80">
            <v>98000</v>
          </cell>
        </row>
        <row r="83">
          <cell r="G83">
            <v>7517247</v>
          </cell>
          <cell r="H83">
            <v>8692000</v>
          </cell>
        </row>
        <row r="85">
          <cell r="G85">
            <v>297052</v>
          </cell>
          <cell r="H85">
            <v>542000</v>
          </cell>
        </row>
        <row r="87">
          <cell r="G87">
            <v>578533</v>
          </cell>
          <cell r="H87">
            <v>1167000</v>
          </cell>
        </row>
        <row r="89">
          <cell r="G89">
            <v>7893411</v>
          </cell>
          <cell r="H89">
            <v>10621000</v>
          </cell>
        </row>
        <row r="90">
          <cell r="G90">
            <v>2982</v>
          </cell>
        </row>
        <row r="91">
          <cell r="H91">
            <v>0</v>
          </cell>
        </row>
        <row r="93">
          <cell r="G93">
            <v>30000</v>
          </cell>
          <cell r="H93">
            <v>0</v>
          </cell>
        </row>
        <row r="95">
          <cell r="G95">
            <v>0</v>
          </cell>
          <cell r="H95">
            <v>0</v>
          </cell>
        </row>
        <row r="96">
          <cell r="G96">
            <v>0</v>
          </cell>
          <cell r="H96">
            <v>0</v>
          </cell>
        </row>
        <row r="99">
          <cell r="G99">
            <v>0</v>
          </cell>
          <cell r="H99">
            <v>0</v>
          </cell>
        </row>
        <row r="102">
          <cell r="G102">
            <v>0</v>
          </cell>
          <cell r="H102">
            <v>0</v>
          </cell>
        </row>
        <row r="107">
          <cell r="G107">
            <v>0</v>
          </cell>
          <cell r="H107">
            <v>102000</v>
          </cell>
        </row>
        <row r="108">
          <cell r="G108">
            <v>0</v>
          </cell>
          <cell r="H108">
            <v>0</v>
          </cell>
        </row>
        <row r="109">
          <cell r="G109">
            <v>0</v>
          </cell>
          <cell r="H109">
            <v>0</v>
          </cell>
        </row>
        <row r="111">
          <cell r="G111">
            <v>32365</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15022</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1037393</v>
          </cell>
          <cell r="H156">
            <v>900000</v>
          </cell>
        </row>
        <row r="160">
          <cell r="G160">
            <v>146579</v>
          </cell>
          <cell r="H160">
            <v>0</v>
          </cell>
        </row>
        <row r="161">
          <cell r="G161">
            <v>14917978</v>
          </cell>
          <cell r="H161">
            <v>1000000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8380</v>
          </cell>
          <cell r="H201">
            <v>25000</v>
          </cell>
        </row>
      </sheetData>
      <sheetData sheetId="4"/>
      <sheetData sheetId="5">
        <row r="4">
          <cell r="D4">
            <v>182409</v>
          </cell>
          <cell r="E4">
            <v>173311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167</v>
      </c>
      <c r="B1" s="198"/>
      <c r="C1" s="198"/>
      <c r="D1" s="198"/>
      <c r="E1" s="198"/>
      <c r="F1" s="198"/>
      <c r="G1" s="198"/>
      <c r="H1" s="198"/>
      <c r="I1" s="198"/>
      <c r="J1" s="198"/>
      <c r="K1" s="198"/>
      <c r="L1" s="198"/>
      <c r="M1" s="198"/>
      <c r="N1" s="198"/>
      <c r="O1" s="31"/>
      <c r="P1" s="31"/>
      <c r="Q1" s="31"/>
      <c r="R1" s="31"/>
      <c r="S1" s="31"/>
    </row>
    <row r="2" spans="1:19" ht="36.75" customHeight="1">
      <c r="A2" s="199" t="s">
        <v>174</v>
      </c>
      <c r="B2" s="199"/>
      <c r="C2" s="199"/>
      <c r="D2" s="199"/>
      <c r="E2" s="199"/>
      <c r="F2" s="199"/>
      <c r="G2" s="199"/>
      <c r="H2" s="199"/>
      <c r="I2" s="199"/>
      <c r="J2" s="199"/>
      <c r="K2" s="199"/>
      <c r="L2" s="199"/>
      <c r="M2" s="199"/>
      <c r="N2" s="199"/>
      <c r="O2" s="32"/>
      <c r="P2" s="32"/>
      <c r="Q2" s="32"/>
      <c r="R2" s="32"/>
      <c r="S2" s="32"/>
    </row>
    <row r="3" spans="1:19" s="34" customFormat="1" ht="44.25" customHeight="1">
      <c r="A3" s="200" t="s">
        <v>437</v>
      </c>
      <c r="B3" s="200"/>
      <c r="C3" s="200"/>
      <c r="D3" s="200"/>
      <c r="E3" s="200"/>
      <c r="F3" s="200"/>
      <c r="G3" s="200"/>
      <c r="H3" s="200"/>
      <c r="I3" s="200"/>
      <c r="J3" s="200"/>
      <c r="K3" s="200"/>
      <c r="L3" s="200"/>
      <c r="M3" s="200"/>
      <c r="N3" s="200"/>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A3" sqref="A3:D3"/>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90" t="s">
        <v>1</v>
      </c>
      <c r="B1" s="291"/>
      <c r="C1" s="291"/>
      <c r="D1" s="291"/>
    </row>
    <row r="2" spans="1:6" ht="28.2">
      <c r="A2" s="290" t="s">
        <v>2</v>
      </c>
      <c r="B2" s="291"/>
      <c r="C2" s="291"/>
      <c r="D2" s="291"/>
    </row>
    <row r="3" spans="1:6" ht="30" customHeight="1">
      <c r="A3" s="292" t="s">
        <v>476</v>
      </c>
      <c r="B3" s="293"/>
      <c r="C3" s="293"/>
      <c r="D3" s="293"/>
    </row>
    <row r="4" spans="1:6" ht="30" customHeight="1">
      <c r="D4" s="69" t="s">
        <v>0</v>
      </c>
    </row>
    <row r="5" spans="1:6" ht="30" customHeight="1">
      <c r="A5" s="286" t="s">
        <v>3</v>
      </c>
      <c r="B5" s="288" t="s">
        <v>409</v>
      </c>
      <c r="C5" s="284" t="s">
        <v>4</v>
      </c>
      <c r="D5" s="285"/>
    </row>
    <row r="6" spans="1:6" ht="30" customHeight="1">
      <c r="A6" s="287"/>
      <c r="B6" s="289"/>
      <c r="C6" s="3" t="s">
        <v>5</v>
      </c>
      <c r="D6" s="4" t="s">
        <v>6</v>
      </c>
    </row>
    <row r="7" spans="1:6" ht="30" customHeight="1">
      <c r="A7" s="5" t="s">
        <v>7</v>
      </c>
      <c r="B7" s="105">
        <f>SUM(B8:B9)</f>
        <v>1500</v>
      </c>
      <c r="C7" s="105">
        <f>SUM(C8:C9)</f>
        <v>265</v>
      </c>
      <c r="D7" s="105">
        <f>SUM(D8:D9)</f>
        <v>775</v>
      </c>
    </row>
    <row r="8" spans="1:6" s="68" customFormat="1" ht="30" customHeight="1">
      <c r="A8" s="110" t="s">
        <v>184</v>
      </c>
      <c r="B8" s="108">
        <f>ROUND(收支餘絀!B30/1000,0)</f>
        <v>1200</v>
      </c>
      <c r="C8" s="108">
        <f>ROUND(用途別!D27/1000,0)</f>
        <v>251</v>
      </c>
      <c r="D8" s="108">
        <f>ROUND(收支餘絀!H30/1000,0)</f>
        <v>550</v>
      </c>
      <c r="E8" s="67"/>
      <c r="F8" s="67"/>
    </row>
    <row r="9" spans="1:6" s="68" customFormat="1" ht="30" customHeight="1">
      <c r="A9" s="110" t="s">
        <v>185</v>
      </c>
      <c r="B9" s="108">
        <f>ROUND(收支餘絀!B58/1000,0)</f>
        <v>300</v>
      </c>
      <c r="C9" s="108">
        <f>ROUND(用途別!D55/1000,0)</f>
        <v>14</v>
      </c>
      <c r="D9" s="108">
        <f>ROUND(收支餘絀!H58/1000,0)</f>
        <v>225</v>
      </c>
      <c r="E9" s="67"/>
    </row>
    <row r="10" spans="1:6" s="68" customFormat="1" ht="30" customHeight="1">
      <c r="A10" s="109"/>
      <c r="B10" s="106"/>
      <c r="C10" s="108"/>
      <c r="D10" s="108"/>
      <c r="E10" s="67"/>
    </row>
    <row r="11" spans="1:6" s="68" customFormat="1" ht="26.25" customHeight="1">
      <c r="A11" s="110" t="s">
        <v>8</v>
      </c>
      <c r="B11" s="108">
        <f>SUM(B12:B16)</f>
        <v>65654</v>
      </c>
      <c r="C11" s="108">
        <f>SUM(C12:C16)</f>
        <v>21484</v>
      </c>
      <c r="D11" s="108">
        <f>SUM(D12:D16)</f>
        <v>31466</v>
      </c>
      <c r="E11" s="67"/>
    </row>
    <row r="12" spans="1:6" s="68" customFormat="1" ht="26.25" customHeight="1">
      <c r="A12" s="110" t="s">
        <v>9</v>
      </c>
      <c r="B12" s="108">
        <f>ROUND(收支餘絀!B46/1000,0)</f>
        <v>62793</v>
      </c>
      <c r="C12" s="108">
        <f>ROUND((用途別!D43+用途別!D127)/1000,0)</f>
        <v>20559</v>
      </c>
      <c r="D12" s="108">
        <f>ROUND(收支餘絀!H46/1000,0)</f>
        <v>30558</v>
      </c>
      <c r="E12" s="67"/>
      <c r="F12" s="67"/>
    </row>
    <row r="13" spans="1:6" s="68" customFormat="1" ht="26.25" customHeight="1">
      <c r="A13" s="110" t="s">
        <v>10</v>
      </c>
      <c r="B13" s="108">
        <f>ROUND(收支餘絀!B48/1000,0)</f>
        <v>52</v>
      </c>
      <c r="C13" s="108">
        <f>ROUND((用途別!D45)/1000,0)</f>
        <v>17</v>
      </c>
      <c r="D13" s="108">
        <f>ROUND(收支餘絀!H48/1000,0)</f>
        <v>16</v>
      </c>
      <c r="E13" s="67"/>
      <c r="F13" s="67"/>
    </row>
    <row r="14" spans="1:6" s="68" customFormat="1" ht="26.25" customHeight="1">
      <c r="A14" s="110" t="s">
        <v>11</v>
      </c>
      <c r="B14" s="108">
        <f>ROUND(收支餘絀!B51/1000,0)</f>
        <v>2809</v>
      </c>
      <c r="C14" s="108">
        <f>ROUND((用途別!D48+用途別!D129)/1000,0)</f>
        <v>908</v>
      </c>
      <c r="D14" s="108">
        <f>(收支餘絀!H51)/1000</f>
        <v>892</v>
      </c>
      <c r="E14" s="67"/>
      <c r="F14" s="67"/>
    </row>
    <row r="15" spans="1:6" s="68" customFormat="1" ht="26.25" customHeight="1">
      <c r="A15" s="110" t="s">
        <v>443</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423</v>
      </c>
    </row>
    <row r="227" spans="1:1" ht="118.8">
      <c r="A227" s="155" t="s">
        <v>424</v>
      </c>
    </row>
    <row r="228" spans="1:1" ht="138.6">
      <c r="A228" s="155" t="s">
        <v>425</v>
      </c>
    </row>
    <row r="230" spans="1:1" ht="19.8">
      <c r="A230" s="159" t="s">
        <v>421</v>
      </c>
    </row>
    <row r="231" spans="1:1" ht="19.8">
      <c r="A231" s="159" t="s">
        <v>422</v>
      </c>
    </row>
    <row r="232" spans="1:1" ht="19.8">
      <c r="A232" s="159" t="s">
        <v>426</v>
      </c>
    </row>
    <row r="233" spans="1:1" ht="178.2">
      <c r="A233" s="155" t="s">
        <v>427</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E14" sqref="E14"/>
    </sheetView>
  </sheetViews>
  <sheetFormatPr defaultColWidth="9" defaultRowHeight="16.2"/>
  <cols>
    <col min="1" max="16384" width="9" style="2"/>
  </cols>
  <sheetData>
    <row r="1" spans="1:18" s="42" customFormat="1" ht="83.4">
      <c r="A1" s="202" t="s">
        <v>462</v>
      </c>
      <c r="B1" s="202"/>
      <c r="C1" s="202"/>
      <c r="D1" s="202"/>
      <c r="E1" s="202"/>
      <c r="F1" s="202"/>
      <c r="G1" s="202"/>
      <c r="H1" s="202"/>
      <c r="I1" s="202"/>
      <c r="J1" s="202"/>
      <c r="K1" s="202"/>
      <c r="L1" s="202"/>
      <c r="M1" s="202"/>
      <c r="N1" s="202"/>
      <c r="O1" s="202"/>
      <c r="P1" s="202"/>
      <c r="Q1" s="202"/>
      <c r="R1" s="202"/>
    </row>
    <row r="2" spans="1:18" s="42" customFormat="1" ht="40.5" customHeight="1">
      <c r="A2" s="44"/>
      <c r="B2" s="44"/>
      <c r="C2" s="44"/>
      <c r="D2" s="44"/>
      <c r="E2" s="44"/>
      <c r="F2" s="44"/>
      <c r="G2" s="44"/>
      <c r="H2" s="44"/>
      <c r="I2" s="44"/>
      <c r="J2" s="44"/>
      <c r="K2" s="44"/>
      <c r="L2" s="44"/>
      <c r="M2" s="44"/>
      <c r="N2" s="44"/>
      <c r="O2" s="44"/>
      <c r="P2" s="44"/>
      <c r="Q2" s="44"/>
      <c r="R2" s="44"/>
    </row>
    <row r="3" spans="1:18" ht="70.2">
      <c r="A3" s="203" t="s">
        <v>461</v>
      </c>
      <c r="B3" s="203"/>
      <c r="C3" s="203"/>
      <c r="D3" s="203"/>
      <c r="E3" s="203"/>
      <c r="F3" s="203"/>
      <c r="G3" s="203"/>
      <c r="H3" s="203"/>
      <c r="I3" s="203"/>
      <c r="J3" s="203"/>
      <c r="K3" s="203"/>
      <c r="L3" s="203"/>
      <c r="M3" s="203"/>
      <c r="N3" s="203"/>
      <c r="O3" s="203"/>
      <c r="P3" s="203"/>
      <c r="Q3" s="203"/>
      <c r="R3" s="203"/>
    </row>
    <row r="8" spans="1:18" ht="70.2">
      <c r="A8" s="203" t="s">
        <v>460</v>
      </c>
      <c r="B8" s="203"/>
      <c r="C8" s="203"/>
      <c r="D8" s="203"/>
      <c r="E8" s="203"/>
      <c r="F8" s="203"/>
      <c r="G8" s="203"/>
      <c r="H8" s="203"/>
      <c r="I8" s="203"/>
      <c r="J8" s="203"/>
      <c r="K8" s="203"/>
      <c r="L8" s="203"/>
      <c r="M8" s="203"/>
      <c r="N8" s="203"/>
      <c r="O8" s="203"/>
      <c r="P8" s="203"/>
      <c r="Q8" s="203"/>
      <c r="R8" s="203"/>
    </row>
    <row r="16" spans="1:18" ht="77.400000000000006" customHeight="1">
      <c r="A16" s="204" t="s">
        <v>470</v>
      </c>
      <c r="B16" s="205"/>
      <c r="C16" s="205"/>
      <c r="D16" s="205"/>
      <c r="E16" s="205"/>
      <c r="F16" s="205"/>
      <c r="G16" s="205"/>
      <c r="H16" s="205"/>
      <c r="I16" s="205"/>
      <c r="J16" s="205"/>
      <c r="K16" s="205"/>
      <c r="L16" s="205"/>
      <c r="M16" s="205"/>
      <c r="N16" s="205"/>
      <c r="O16" s="205"/>
      <c r="P16" s="205"/>
      <c r="Q16" s="205"/>
      <c r="R16" s="205"/>
    </row>
    <row r="18" spans="1:17" hidden="1"/>
    <row r="19" spans="1:17" hidden="1"/>
    <row r="21" spans="1:17" ht="39">
      <c r="B21" s="205" t="s">
        <v>459</v>
      </c>
      <c r="C21" s="205"/>
      <c r="D21" s="205"/>
      <c r="E21" s="205"/>
      <c r="F21" s="30"/>
      <c r="G21" s="30"/>
      <c r="K21" s="205"/>
      <c r="L21" s="205"/>
      <c r="M21" s="205"/>
      <c r="N21" s="205" t="s">
        <v>458</v>
      </c>
      <c r="O21" s="205"/>
      <c r="P21" s="205"/>
    </row>
    <row r="22" spans="1:17" ht="22.2">
      <c r="A22" s="2" t="s">
        <v>457</v>
      </c>
      <c r="H22" s="201"/>
      <c r="I22" s="201"/>
      <c r="J22" s="201"/>
      <c r="K22" s="201"/>
      <c r="L22" s="201"/>
      <c r="M22" s="201"/>
      <c r="N22" s="201"/>
      <c r="O22" s="201"/>
      <c r="P22" s="201"/>
      <c r="Q22" s="201"/>
    </row>
    <row r="23" spans="1:17" ht="22.2">
      <c r="F23" s="201"/>
      <c r="G23" s="201"/>
      <c r="H23" s="201"/>
      <c r="I23" s="201"/>
      <c r="J23" s="201"/>
    </row>
    <row r="225" spans="1:1" ht="409.6">
      <c r="A225" s="155" t="s">
        <v>423</v>
      </c>
    </row>
    <row r="227" spans="1:1" ht="409.6">
      <c r="A227" s="155" t="s">
        <v>456</v>
      </c>
    </row>
    <row r="228" spans="1:1" ht="409.6">
      <c r="A228" s="155" t="s">
        <v>425</v>
      </c>
    </row>
    <row r="230" spans="1:1" ht="19.8">
      <c r="A230" s="159" t="s">
        <v>421</v>
      </c>
    </row>
    <row r="231" spans="1:1" ht="19.8">
      <c r="A231" s="159" t="s">
        <v>448</v>
      </c>
    </row>
    <row r="232" spans="1:1" ht="19.8">
      <c r="A232" s="159" t="s">
        <v>455</v>
      </c>
    </row>
    <row r="233" spans="1:1" ht="409.6">
      <c r="A233" s="155" t="s">
        <v>450</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v>
      </c>
      <c r="B1" s="198"/>
      <c r="C1" s="198"/>
      <c r="D1" s="198"/>
      <c r="E1" s="198"/>
      <c r="F1" s="198"/>
      <c r="G1" s="198"/>
      <c r="H1" s="198"/>
      <c r="I1" s="198"/>
      <c r="J1" s="198"/>
      <c r="K1" s="198"/>
      <c r="L1" s="198"/>
      <c r="M1" s="198"/>
      <c r="N1" s="198"/>
      <c r="O1" s="180"/>
      <c r="P1" s="180"/>
      <c r="Q1" s="180"/>
      <c r="R1" s="180"/>
      <c r="S1" s="180"/>
    </row>
    <row r="2" spans="1:19" ht="36.75" customHeight="1">
      <c r="A2" s="199" t="s">
        <v>174</v>
      </c>
      <c r="B2" s="199"/>
      <c r="C2" s="199"/>
      <c r="D2" s="199"/>
      <c r="E2" s="199"/>
      <c r="F2" s="199"/>
      <c r="G2" s="199"/>
      <c r="H2" s="199"/>
      <c r="I2" s="199"/>
      <c r="J2" s="199"/>
      <c r="K2" s="199"/>
      <c r="L2" s="199"/>
      <c r="M2" s="199"/>
      <c r="N2" s="199"/>
      <c r="O2" s="181"/>
      <c r="P2" s="181"/>
      <c r="Q2" s="181"/>
      <c r="R2" s="181"/>
      <c r="S2" s="181"/>
    </row>
    <row r="3" spans="1:19" s="34" customFormat="1" ht="44.25" customHeight="1">
      <c r="A3" s="200" t="s">
        <v>469</v>
      </c>
      <c r="B3" s="200"/>
      <c r="C3" s="200"/>
      <c r="D3" s="200"/>
      <c r="E3" s="200"/>
      <c r="F3" s="200"/>
      <c r="G3" s="200"/>
      <c r="H3" s="200"/>
      <c r="I3" s="200"/>
      <c r="J3" s="200"/>
      <c r="K3" s="200"/>
      <c r="L3" s="200"/>
      <c r="M3" s="200"/>
      <c r="N3" s="200"/>
      <c r="O3" s="182"/>
      <c r="P3" s="182"/>
      <c r="Q3" s="182"/>
      <c r="R3" s="182"/>
      <c r="S3" s="182"/>
    </row>
    <row r="4" spans="1:19" s="35" customFormat="1" ht="60" customHeight="1">
      <c r="B4" s="38" t="s">
        <v>44</v>
      </c>
      <c r="C4" s="183"/>
      <c r="D4" s="183"/>
      <c r="E4" s="45"/>
      <c r="F4" s="183"/>
      <c r="G4" s="183"/>
      <c r="H4" s="183"/>
      <c r="I4" s="183"/>
      <c r="J4" s="183"/>
      <c r="K4" s="36"/>
      <c r="L4" s="36"/>
      <c r="M4" s="36"/>
      <c r="N4" s="46">
        <v>1</v>
      </c>
      <c r="O4" s="183"/>
      <c r="P4" s="37"/>
    </row>
    <row r="5" spans="1:19" s="35" customFormat="1" ht="60" customHeight="1">
      <c r="B5" s="38" t="s">
        <v>48</v>
      </c>
      <c r="C5" s="183"/>
      <c r="D5" s="183"/>
      <c r="E5" s="45"/>
      <c r="F5" s="183"/>
      <c r="G5" s="183"/>
      <c r="H5" s="183"/>
      <c r="I5" s="183"/>
      <c r="J5" s="183"/>
      <c r="K5" s="36"/>
      <c r="L5" s="36"/>
      <c r="M5" s="36"/>
      <c r="N5" s="46">
        <v>2</v>
      </c>
      <c r="O5" s="183"/>
      <c r="P5" s="37"/>
    </row>
    <row r="6" spans="1:19" s="35" customFormat="1" ht="60" customHeight="1">
      <c r="B6" s="38" t="s">
        <v>45</v>
      </c>
      <c r="C6" s="183"/>
      <c r="E6" s="45"/>
      <c r="N6" s="46">
        <v>3</v>
      </c>
      <c r="O6" s="183"/>
      <c r="P6" s="37"/>
    </row>
    <row r="7" spans="1:19" s="35" customFormat="1" ht="60" customHeight="1">
      <c r="B7" s="38" t="s">
        <v>46</v>
      </c>
      <c r="N7" s="46">
        <v>4</v>
      </c>
      <c r="O7" s="183"/>
      <c r="P7" s="37"/>
    </row>
    <row r="8" spans="1:19" s="35" customFormat="1" ht="60" customHeight="1">
      <c r="B8" s="38" t="s">
        <v>47</v>
      </c>
      <c r="F8" s="45"/>
      <c r="N8" s="46">
        <v>5</v>
      </c>
      <c r="O8" s="183"/>
      <c r="P8" s="37"/>
    </row>
    <row r="9" spans="1:19" s="36" customFormat="1" ht="60" customHeight="1">
      <c r="B9" s="38" t="s">
        <v>49</v>
      </c>
      <c r="H9" s="45"/>
      <c r="N9" s="46">
        <v>8</v>
      </c>
      <c r="O9" s="183"/>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423</v>
      </c>
    </row>
    <row r="227" spans="1:1" ht="409.6">
      <c r="A227" s="155" t="s">
        <v>424</v>
      </c>
    </row>
    <row r="228" spans="1:1" ht="409.6">
      <c r="A228" s="155" t="s">
        <v>446</v>
      </c>
    </row>
    <row r="230" spans="1:1" ht="19.8">
      <c r="A230" s="159" t="s">
        <v>447</v>
      </c>
    </row>
    <row r="231" spans="1:1" ht="19.8">
      <c r="A231" s="159" t="s">
        <v>448</v>
      </c>
    </row>
    <row r="232" spans="1:1" ht="19.8">
      <c r="A232" s="159" t="s">
        <v>449</v>
      </c>
    </row>
    <row r="233" spans="1:1" ht="409.6">
      <c r="A233" s="155" t="s">
        <v>450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view="pageBreakPreview" zoomScale="60" zoomScaleNormal="73" workbookViewId="0">
      <selection activeCell="A208" sqref="A208:J208"/>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89</v>
      </c>
    </row>
    <row r="2" spans="1:74" ht="17.25" customHeight="1">
      <c r="A2" s="207" t="s">
        <v>252</v>
      </c>
      <c r="B2" s="209" t="s">
        <v>419</v>
      </c>
      <c r="C2" s="71" t="s">
        <v>26</v>
      </c>
      <c r="D2" s="71"/>
      <c r="E2" s="115"/>
      <c r="F2" s="116"/>
      <c r="G2" s="71" t="s">
        <v>17</v>
      </c>
      <c r="H2" s="71"/>
      <c r="I2" s="115"/>
      <c r="J2" s="116"/>
    </row>
    <row r="3" spans="1:74" ht="19.5" customHeight="1">
      <c r="A3" s="207"/>
      <c r="B3" s="210"/>
      <c r="C3" s="207" t="s">
        <v>19</v>
      </c>
      <c r="D3" s="206" t="s">
        <v>399</v>
      </c>
      <c r="E3" s="207" t="s">
        <v>253</v>
      </c>
      <c r="F3" s="207"/>
      <c r="G3" s="207" t="s">
        <v>19</v>
      </c>
      <c r="H3" s="206" t="s">
        <v>399</v>
      </c>
      <c r="I3" s="207" t="s">
        <v>254</v>
      </c>
      <c r="J3" s="207"/>
    </row>
    <row r="4" spans="1:74" ht="19.8">
      <c r="A4" s="207"/>
      <c r="B4" s="210"/>
      <c r="C4" s="207"/>
      <c r="D4" s="207"/>
      <c r="E4" s="72" t="s">
        <v>27</v>
      </c>
      <c r="F4" s="73" t="s">
        <v>255</v>
      </c>
      <c r="G4" s="207"/>
      <c r="H4" s="207"/>
      <c r="I4" s="72" t="s">
        <v>27</v>
      </c>
      <c r="J4" s="73" t="s">
        <v>255</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256</v>
      </c>
      <c r="B5" s="119">
        <f>SUM(B6,B8)</f>
        <v>620324000</v>
      </c>
      <c r="C5" s="119">
        <f>SUM(C6,C8)</f>
        <v>200392125</v>
      </c>
      <c r="D5" s="119">
        <f>SUM(D6,D8)</f>
        <v>201907000</v>
      </c>
      <c r="E5" s="120">
        <f>C5-D5</f>
        <v>-1514875</v>
      </c>
      <c r="F5" s="121">
        <f t="shared" ref="F5:F83" si="0">IF(D5=0,0,(E5/D5)*100)</f>
        <v>-0.75028354638521699</v>
      </c>
      <c r="G5" s="119">
        <f>SUM(G6,G8)</f>
        <v>415139325</v>
      </c>
      <c r="H5" s="119">
        <f>SUM(H6,H8)</f>
        <v>400051000</v>
      </c>
      <c r="I5" s="120">
        <f t="shared" ref="I5:I67" si="1">G5-H5</f>
        <v>15088325</v>
      </c>
      <c r="J5" s="122">
        <f t="shared" ref="J5:J67" si="2">IF(H5=0,0,(I5/H5)*100)</f>
        <v>3.7716003709527031</v>
      </c>
    </row>
    <row r="6" spans="1:74" s="51" customFormat="1" ht="23.55" customHeight="1">
      <c r="A6" s="74" t="s">
        <v>257</v>
      </c>
      <c r="B6" s="119">
        <f>SUM(B7)</f>
        <v>619225000</v>
      </c>
      <c r="C6" s="119">
        <f>SUM(C7)</f>
        <v>200391725</v>
      </c>
      <c r="D6" s="119">
        <f>SUM(D7)</f>
        <v>201815000</v>
      </c>
      <c r="E6" s="120">
        <f t="shared" ref="E6:E84" si="3">C6-D6</f>
        <v>-1423275</v>
      </c>
      <c r="F6" s="121">
        <f t="shared" si="0"/>
        <v>-0.70523746996011205</v>
      </c>
      <c r="G6" s="119">
        <f>SUM(G7)</f>
        <v>414803925</v>
      </c>
      <c r="H6" s="119">
        <f>SUM(H7)</f>
        <v>399412000</v>
      </c>
      <c r="I6" s="120">
        <f t="shared" si="1"/>
        <v>15391925</v>
      </c>
      <c r="J6" s="122">
        <f t="shared" si="2"/>
        <v>3.8536461097813786</v>
      </c>
    </row>
    <row r="7" spans="1:74" s="166" customFormat="1" ht="23.55" customHeight="1">
      <c r="A7" s="170" t="s">
        <v>410</v>
      </c>
      <c r="B7" s="171">
        <v>619225000</v>
      </c>
      <c r="C7" s="171">
        <v>200391725</v>
      </c>
      <c r="D7" s="171">
        <v>201815000</v>
      </c>
      <c r="E7" s="178">
        <f t="shared" si="3"/>
        <v>-1423275</v>
      </c>
      <c r="F7" s="172">
        <f t="shared" si="0"/>
        <v>-0.70523746996011205</v>
      </c>
      <c r="G7" s="171">
        <f>C7+[1]收支餘絀!$G7</f>
        <v>414803925</v>
      </c>
      <c r="H7" s="171">
        <f>D7+[1]收支餘絀!$H7</f>
        <v>399412000</v>
      </c>
      <c r="I7" s="178">
        <f t="shared" si="1"/>
        <v>15391925</v>
      </c>
      <c r="J7" s="173">
        <f t="shared" si="2"/>
        <v>3.8536461097813786</v>
      </c>
    </row>
    <row r="8" spans="1:74" s="51" customFormat="1" ht="23.55" customHeight="1">
      <c r="A8" s="74" t="s">
        <v>405</v>
      </c>
      <c r="B8" s="119">
        <f>SUM(B9:B10)</f>
        <v>1099000</v>
      </c>
      <c r="C8" s="119">
        <f t="shared" ref="C8:D8" si="4">SUM(C9:C10)</f>
        <v>400</v>
      </c>
      <c r="D8" s="119">
        <f t="shared" si="4"/>
        <v>92000</v>
      </c>
      <c r="E8" s="120">
        <f t="shared" si="3"/>
        <v>-91600</v>
      </c>
      <c r="F8" s="121">
        <f t="shared" si="0"/>
        <v>-99.565217391304344</v>
      </c>
      <c r="G8" s="119">
        <f>SUM(G9:G10)</f>
        <v>335400</v>
      </c>
      <c r="H8" s="119">
        <f>SUM(H9:H10)</f>
        <v>639000</v>
      </c>
      <c r="I8" s="120">
        <f t="shared" si="1"/>
        <v>-303600</v>
      </c>
      <c r="J8" s="122">
        <f t="shared" si="2"/>
        <v>-47.51173708920188</v>
      </c>
    </row>
    <row r="9" spans="1:74" s="125" customFormat="1" ht="23.55" hidden="1" customHeight="1">
      <c r="A9" s="123" t="s">
        <v>428</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418</v>
      </c>
      <c r="B10" s="171">
        <v>1099000</v>
      </c>
      <c r="C10" s="171">
        <v>400</v>
      </c>
      <c r="D10" s="171">
        <v>92000</v>
      </c>
      <c r="E10" s="178">
        <f t="shared" si="3"/>
        <v>-91600</v>
      </c>
      <c r="F10" s="172">
        <f t="shared" si="0"/>
        <v>-99.565217391304344</v>
      </c>
      <c r="G10" s="171">
        <f>C10+[1]收支餘絀!$G10</f>
        <v>335400</v>
      </c>
      <c r="H10" s="171">
        <f>D10+[1]收支餘絀!$H10</f>
        <v>639000</v>
      </c>
      <c r="I10" s="178">
        <f t="shared" si="1"/>
        <v>-303600</v>
      </c>
      <c r="J10" s="173">
        <f t="shared" si="2"/>
        <v>-47.51173708920188</v>
      </c>
    </row>
    <row r="11" spans="1:74" s="51" customFormat="1" ht="23.55" customHeight="1">
      <c r="A11" s="74" t="s">
        <v>90</v>
      </c>
      <c r="B11" s="119">
        <f>SUM(B12,B103)</f>
        <v>614242000</v>
      </c>
      <c r="C11" s="119">
        <f>SUM(C12,C103)</f>
        <v>162647839</v>
      </c>
      <c r="D11" s="119">
        <f>SUM(D12,D103)</f>
        <v>151705000</v>
      </c>
      <c r="E11" s="120">
        <f t="shared" si="3"/>
        <v>10942839</v>
      </c>
      <c r="F11" s="121">
        <f t="shared" si="0"/>
        <v>7.2132355558485211</v>
      </c>
      <c r="G11" s="119">
        <f>SUM(G12,G103)</f>
        <v>344202894</v>
      </c>
      <c r="H11" s="119">
        <f>SUM(H12,H103)</f>
        <v>343876000</v>
      </c>
      <c r="I11" s="120">
        <f t="shared" si="1"/>
        <v>326894</v>
      </c>
      <c r="J11" s="122">
        <f t="shared" si="2"/>
        <v>9.5061591969198195E-2</v>
      </c>
    </row>
    <row r="12" spans="1:74" s="51" customFormat="1" ht="23.55" customHeight="1">
      <c r="A12" s="74" t="s">
        <v>258</v>
      </c>
      <c r="B12" s="119">
        <f>B13</f>
        <v>613143000</v>
      </c>
      <c r="C12" s="119">
        <f>C13</f>
        <v>162642298</v>
      </c>
      <c r="D12" s="119">
        <f>D13</f>
        <v>151705000</v>
      </c>
      <c r="E12" s="120">
        <f t="shared" si="3"/>
        <v>10937298</v>
      </c>
      <c r="F12" s="121">
        <f t="shared" si="0"/>
        <v>7.2095830724102692</v>
      </c>
      <c r="G12" s="119">
        <f>G13</f>
        <v>344149966</v>
      </c>
      <c r="H12" s="119">
        <f>H13</f>
        <v>343774000</v>
      </c>
      <c r="I12" s="120">
        <f t="shared" si="1"/>
        <v>375966</v>
      </c>
      <c r="J12" s="122">
        <f t="shared" si="2"/>
        <v>0.10936429165672797</v>
      </c>
    </row>
    <row r="13" spans="1:74" s="51" customFormat="1" ht="23.55" customHeight="1">
      <c r="A13" s="74" t="s">
        <v>411</v>
      </c>
      <c r="B13" s="119">
        <v>613143000</v>
      </c>
      <c r="C13" s="175">
        <f>SUM(C14,C59,C69,C81,C91,C97,C100)</f>
        <v>162642298</v>
      </c>
      <c r="D13" s="119">
        <f>SUM(D14,D59,D69,D81,D91,D97,D100)</f>
        <v>151705000</v>
      </c>
      <c r="E13" s="120">
        <f t="shared" si="3"/>
        <v>10937298</v>
      </c>
      <c r="F13" s="121">
        <f t="shared" si="0"/>
        <v>7.2095830724102692</v>
      </c>
      <c r="G13" s="119">
        <f>SUM(G14,G59,G69,G81,G91,G97,G100)</f>
        <v>344149966</v>
      </c>
      <c r="H13" s="119">
        <f>SUM(H14,H59,H69,H81,H91,H97,H100)</f>
        <v>343774000</v>
      </c>
      <c r="I13" s="120">
        <f t="shared" si="1"/>
        <v>375966</v>
      </c>
      <c r="J13" s="122">
        <f t="shared" si="2"/>
        <v>0.10936429165672797</v>
      </c>
    </row>
    <row r="14" spans="1:74" s="51" customFormat="1" ht="26.1" hidden="1" customHeight="1">
      <c r="A14" s="126" t="s">
        <v>259</v>
      </c>
      <c r="B14" s="127">
        <f>SUM(B15,B19,B23,B27,B31,B37,B42,B47,B57)</f>
        <v>527997000</v>
      </c>
      <c r="C14" s="127">
        <f>SUM(C15,C19,C23,C27,C31,C37,C42,C47,C57)</f>
        <v>157821663</v>
      </c>
      <c r="D14" s="127">
        <f>SUM(D15,D19,D23,D27,D31,D37,D42,D47,D57)</f>
        <v>137878000</v>
      </c>
      <c r="E14" s="120">
        <f t="shared" si="3"/>
        <v>19943663</v>
      </c>
      <c r="F14" s="121">
        <f t="shared" si="0"/>
        <v>14.464717358824469</v>
      </c>
      <c r="G14" s="127">
        <f>SUM(G15,G19,G23,G27,G31,G37,G42,G47,G57)</f>
        <v>312191598</v>
      </c>
      <c r="H14" s="127">
        <f>SUM(H15,H19,H23,H27,H31,H37,H42,H47,H57)</f>
        <v>292049000</v>
      </c>
      <c r="I14" s="120">
        <f t="shared" si="1"/>
        <v>20142598</v>
      </c>
      <c r="J14" s="122">
        <f t="shared" si="2"/>
        <v>6.8969926279494196</v>
      </c>
    </row>
    <row r="15" spans="1:74" s="51" customFormat="1" ht="26.1" hidden="1" customHeight="1">
      <c r="A15" s="126" t="s">
        <v>260</v>
      </c>
      <c r="B15" s="127">
        <f>SUM(B16:B18)</f>
        <v>12508000</v>
      </c>
      <c r="C15" s="127">
        <f>SUM(C16:C18)</f>
        <v>1189084</v>
      </c>
      <c r="D15" s="127">
        <f>SUM(D16:D18)</f>
        <v>1313000</v>
      </c>
      <c r="E15" s="120">
        <f t="shared" si="3"/>
        <v>-123916</v>
      </c>
      <c r="F15" s="121">
        <f t="shared" si="0"/>
        <v>-9.4376237623762371</v>
      </c>
      <c r="G15" s="127">
        <f>SUM(G16:G18)</f>
        <v>4812432</v>
      </c>
      <c r="H15" s="127">
        <f>SUM(H16:H18)</f>
        <v>5969000</v>
      </c>
      <c r="I15" s="120">
        <f t="shared" si="1"/>
        <v>-1156568</v>
      </c>
      <c r="J15" s="122">
        <f t="shared" si="2"/>
        <v>-19.376243926955937</v>
      </c>
    </row>
    <row r="16" spans="1:74" s="125" customFormat="1" ht="26.1" hidden="1" customHeight="1">
      <c r="A16" s="128" t="s">
        <v>261</v>
      </c>
      <c r="B16" s="129">
        <v>12000000</v>
      </c>
      <c r="C16" s="132">
        <v>1149688</v>
      </c>
      <c r="D16" s="130">
        <v>1274000</v>
      </c>
      <c r="E16" s="120">
        <f t="shared" si="3"/>
        <v>-124312</v>
      </c>
      <c r="F16" s="121">
        <f t="shared" si="0"/>
        <v>-9.757613814756672</v>
      </c>
      <c r="G16" s="130">
        <f>C16+[1]收支餘絀!$G16</f>
        <v>4655582</v>
      </c>
      <c r="H16" s="130">
        <f>D16+[1]收支餘絀!$H16</f>
        <v>5782000</v>
      </c>
      <c r="I16" s="120">
        <f t="shared" si="1"/>
        <v>-1126418</v>
      </c>
      <c r="J16" s="122">
        <f t="shared" si="2"/>
        <v>-19.481459702525079</v>
      </c>
      <c r="K16" s="51"/>
    </row>
    <row r="17" spans="1:11" s="125" customFormat="1" ht="26.1" hidden="1" customHeight="1">
      <c r="A17" s="128" t="s">
        <v>262</v>
      </c>
      <c r="B17" s="129">
        <v>358000</v>
      </c>
      <c r="C17" s="132">
        <v>27073</v>
      </c>
      <c r="D17" s="130">
        <v>39000</v>
      </c>
      <c r="E17" s="120">
        <f t="shared" si="3"/>
        <v>-11927</v>
      </c>
      <c r="F17" s="121">
        <f t="shared" si="0"/>
        <v>-30.582051282051282</v>
      </c>
      <c r="G17" s="130">
        <f>C17+[1]收支餘絀!$G17</f>
        <v>128185</v>
      </c>
      <c r="H17" s="130">
        <f>D17+[1]收支餘絀!$H17</f>
        <v>153000</v>
      </c>
      <c r="I17" s="120">
        <f t="shared" si="1"/>
        <v>-24815</v>
      </c>
      <c r="J17" s="122">
        <f t="shared" si="2"/>
        <v>-16.218954248366014</v>
      </c>
      <c r="K17" s="51"/>
    </row>
    <row r="18" spans="1:11" s="125" customFormat="1" ht="26.1" hidden="1" customHeight="1">
      <c r="A18" s="128" t="s">
        <v>80</v>
      </c>
      <c r="B18" s="129">
        <v>150000</v>
      </c>
      <c r="C18" s="132">
        <v>12323</v>
      </c>
      <c r="D18" s="130">
        <v>0</v>
      </c>
      <c r="E18" s="120">
        <f t="shared" si="3"/>
        <v>12323</v>
      </c>
      <c r="F18" s="121">
        <f t="shared" si="0"/>
        <v>0</v>
      </c>
      <c r="G18" s="130">
        <f>C18+[1]收支餘絀!$G18</f>
        <v>28665</v>
      </c>
      <c r="H18" s="130">
        <f>D18+[1]收支餘絀!$H18</f>
        <v>34000</v>
      </c>
      <c r="I18" s="120">
        <f t="shared" si="1"/>
        <v>-5335</v>
      </c>
      <c r="J18" s="122">
        <f t="shared" si="2"/>
        <v>-15.691176470588236</v>
      </c>
      <c r="K18" s="51"/>
    </row>
    <row r="19" spans="1:11" s="51" customFormat="1" ht="26.1" hidden="1" customHeight="1">
      <c r="A19" s="126" t="s">
        <v>263</v>
      </c>
      <c r="B19" s="127">
        <f>SUM(B20:B22)</f>
        <v>17975000</v>
      </c>
      <c r="C19" s="127">
        <f>SUM(C20:C22)</f>
        <v>738372</v>
      </c>
      <c r="D19" s="127">
        <f>SUM(D20:D22)</f>
        <v>3597000</v>
      </c>
      <c r="E19" s="120">
        <f t="shared" si="3"/>
        <v>-2858628</v>
      </c>
      <c r="F19" s="121">
        <f t="shared" si="0"/>
        <v>-79.472560467055871</v>
      </c>
      <c r="G19" s="127">
        <f>SUM(G20:G22)</f>
        <v>4925546</v>
      </c>
      <c r="H19" s="127">
        <f>SUM(H20:H22)</f>
        <v>9966000</v>
      </c>
      <c r="I19" s="120">
        <f t="shared" si="1"/>
        <v>-5040454</v>
      </c>
      <c r="J19" s="122">
        <f t="shared" si="2"/>
        <v>-50.576500100341157</v>
      </c>
    </row>
    <row r="20" spans="1:11" s="125" customFormat="1" ht="26.1" hidden="1" customHeight="1">
      <c r="A20" s="128" t="s">
        <v>264</v>
      </c>
      <c r="B20" s="129">
        <v>12060000</v>
      </c>
      <c r="C20" s="132">
        <v>347031</v>
      </c>
      <c r="D20" s="130">
        <v>3105000</v>
      </c>
      <c r="E20" s="120">
        <f t="shared" si="3"/>
        <v>-2757969</v>
      </c>
      <c r="F20" s="121">
        <f t="shared" si="0"/>
        <v>-88.823478260869564</v>
      </c>
      <c r="G20" s="130">
        <f>C20+[1]收支餘絀!$G20</f>
        <v>2985144</v>
      </c>
      <c r="H20" s="130">
        <f>D20+[1]收支餘絀!$H20</f>
        <v>7550000</v>
      </c>
      <c r="I20" s="120">
        <f t="shared" si="1"/>
        <v>-4564856</v>
      </c>
      <c r="J20" s="122">
        <f t="shared" si="2"/>
        <v>-60.461668874172183</v>
      </c>
      <c r="K20" s="51"/>
    </row>
    <row r="21" spans="1:11" s="125" customFormat="1" ht="26.1" hidden="1" customHeight="1">
      <c r="A21" s="128" t="s">
        <v>54</v>
      </c>
      <c r="B21" s="129">
        <v>2099000</v>
      </c>
      <c r="C21" s="132">
        <v>117467</v>
      </c>
      <c r="D21" s="130">
        <v>180000</v>
      </c>
      <c r="E21" s="120">
        <f t="shared" si="3"/>
        <v>-62533</v>
      </c>
      <c r="F21" s="121">
        <f t="shared" si="0"/>
        <v>-34.740555555555559</v>
      </c>
      <c r="G21" s="130">
        <f>C21+[1]收支餘絀!$G21</f>
        <v>550314</v>
      </c>
      <c r="H21" s="130">
        <f>D21+[1]收支餘絀!$H21</f>
        <v>842000</v>
      </c>
      <c r="I21" s="120">
        <f t="shared" si="1"/>
        <v>-291686</v>
      </c>
      <c r="J21" s="122">
        <f t="shared" si="2"/>
        <v>-34.642042755344413</v>
      </c>
      <c r="K21" s="51"/>
    </row>
    <row r="22" spans="1:11" s="125" customFormat="1" ht="26.1" hidden="1" customHeight="1">
      <c r="A22" s="128" t="s">
        <v>175</v>
      </c>
      <c r="B22" s="129">
        <v>3816000</v>
      </c>
      <c r="C22" s="132">
        <v>273874</v>
      </c>
      <c r="D22" s="130">
        <v>312000</v>
      </c>
      <c r="E22" s="120">
        <f t="shared" si="3"/>
        <v>-38126</v>
      </c>
      <c r="F22" s="121">
        <f t="shared" si="0"/>
        <v>-12.219871794871795</v>
      </c>
      <c r="G22" s="130">
        <f>C22+[1]收支餘絀!$G22</f>
        <v>1390088</v>
      </c>
      <c r="H22" s="130">
        <f>D22+[1]收支餘絀!$H22</f>
        <v>1574000</v>
      </c>
      <c r="I22" s="120">
        <f t="shared" si="1"/>
        <v>-183912</v>
      </c>
      <c r="J22" s="122">
        <f t="shared" si="2"/>
        <v>-11.684371029224906</v>
      </c>
      <c r="K22" s="51"/>
    </row>
    <row r="23" spans="1:11" s="51" customFormat="1" ht="26.1" hidden="1" customHeight="1">
      <c r="A23" s="126" t="s">
        <v>265</v>
      </c>
      <c r="B23" s="127">
        <f>SUM(B24:B26)</f>
        <v>4484000</v>
      </c>
      <c r="C23" s="127">
        <f>SUM(C24:C26)</f>
        <v>880457</v>
      </c>
      <c r="D23" s="127">
        <f>SUM(D24:D26)</f>
        <v>1192000</v>
      </c>
      <c r="E23" s="120">
        <f t="shared" si="3"/>
        <v>-311543</v>
      </c>
      <c r="F23" s="121">
        <f t="shared" si="0"/>
        <v>-26.136157718120806</v>
      </c>
      <c r="G23" s="127">
        <f>SUM(G24:G26)</f>
        <v>2436954</v>
      </c>
      <c r="H23" s="127">
        <f>SUM(H24:H26)</f>
        <v>2919000</v>
      </c>
      <c r="I23" s="120">
        <f t="shared" si="1"/>
        <v>-482046</v>
      </c>
      <c r="J23" s="122">
        <f t="shared" si="2"/>
        <v>-16.514080164439875</v>
      </c>
    </row>
    <row r="24" spans="1:11" s="125" customFormat="1" ht="26.1" hidden="1" customHeight="1">
      <c r="A24" s="128" t="s">
        <v>266</v>
      </c>
      <c r="B24" s="129">
        <v>3467000</v>
      </c>
      <c r="C24" s="132">
        <v>561002</v>
      </c>
      <c r="D24" s="130">
        <v>951000</v>
      </c>
      <c r="E24" s="120">
        <f t="shared" si="3"/>
        <v>-389998</v>
      </c>
      <c r="F24" s="121">
        <f t="shared" si="0"/>
        <v>-41.009253417455312</v>
      </c>
      <c r="G24" s="130">
        <f>C24+[1]收支餘絀!$G24</f>
        <v>1808292</v>
      </c>
      <c r="H24" s="130">
        <f>D24+[1]收支餘絀!$H24</f>
        <v>2392000</v>
      </c>
      <c r="I24" s="120">
        <f t="shared" si="1"/>
        <v>-583708</v>
      </c>
      <c r="J24" s="122">
        <f t="shared" si="2"/>
        <v>-24.402508361204013</v>
      </c>
      <c r="K24" s="51"/>
    </row>
    <row r="25" spans="1:11" s="125" customFormat="1" ht="26.1" hidden="1" customHeight="1">
      <c r="A25" s="128" t="s">
        <v>267</v>
      </c>
      <c r="B25" s="129">
        <v>987000</v>
      </c>
      <c r="C25" s="132">
        <v>318455</v>
      </c>
      <c r="D25" s="130">
        <v>239000</v>
      </c>
      <c r="E25" s="120">
        <f t="shared" si="3"/>
        <v>79455</v>
      </c>
      <c r="F25" s="121">
        <f t="shared" si="0"/>
        <v>33.244769874476987</v>
      </c>
      <c r="G25" s="130">
        <f>C25+[1]收支餘絀!$G25</f>
        <v>622652</v>
      </c>
      <c r="H25" s="130">
        <f>D25+[1]收支餘絀!$H25</f>
        <v>512000</v>
      </c>
      <c r="I25" s="120">
        <f t="shared" si="1"/>
        <v>110652</v>
      </c>
      <c r="J25" s="122">
        <f t="shared" si="2"/>
        <v>21.611718750000001</v>
      </c>
      <c r="K25" s="51"/>
    </row>
    <row r="26" spans="1:11" s="125" customFormat="1" ht="26.1" hidden="1" customHeight="1">
      <c r="A26" s="128" t="s">
        <v>268</v>
      </c>
      <c r="B26" s="129">
        <v>30000</v>
      </c>
      <c r="C26" s="132">
        <v>1000</v>
      </c>
      <c r="D26" s="130">
        <v>2000</v>
      </c>
      <c r="E26" s="120">
        <f t="shared" si="3"/>
        <v>-1000</v>
      </c>
      <c r="F26" s="121">
        <f t="shared" si="0"/>
        <v>-50</v>
      </c>
      <c r="G26" s="130">
        <f>C26+[1]收支餘絀!$G26</f>
        <v>6010</v>
      </c>
      <c r="H26" s="130">
        <f>D26+[1]收支餘絀!$H26</f>
        <v>15000</v>
      </c>
      <c r="I26" s="120">
        <f t="shared" si="1"/>
        <v>-8990</v>
      </c>
      <c r="J26" s="122">
        <f t="shared" si="2"/>
        <v>-59.933333333333337</v>
      </c>
      <c r="K26" s="51"/>
    </row>
    <row r="27" spans="1:11" s="51" customFormat="1" ht="26.1" hidden="1" customHeight="1">
      <c r="A27" s="126" t="s">
        <v>269</v>
      </c>
      <c r="B27" s="127">
        <f>SUM(B28:B30)</f>
        <v>10311000</v>
      </c>
      <c r="C27" s="127">
        <f>SUM(C28:C30)</f>
        <v>1143655</v>
      </c>
      <c r="D27" s="127">
        <f>SUM(D28:D30)</f>
        <v>1976000</v>
      </c>
      <c r="E27" s="120">
        <f t="shared" si="3"/>
        <v>-832345</v>
      </c>
      <c r="F27" s="121">
        <f t="shared" si="0"/>
        <v>-42.122722672064775</v>
      </c>
      <c r="G27" s="127">
        <f>SUM(G28:G30)</f>
        <v>3312147</v>
      </c>
      <c r="H27" s="127">
        <f>SUM(H28:H30)</f>
        <v>5499000</v>
      </c>
      <c r="I27" s="120">
        <f t="shared" si="1"/>
        <v>-2186853</v>
      </c>
      <c r="J27" s="122">
        <f t="shared" si="2"/>
        <v>-39.768194217130386</v>
      </c>
    </row>
    <row r="28" spans="1:11" s="125" customFormat="1" ht="26.1" hidden="1" customHeight="1">
      <c r="A28" s="128" t="s">
        <v>270</v>
      </c>
      <c r="B28" s="129">
        <v>7815000</v>
      </c>
      <c r="C28" s="132">
        <v>1143655</v>
      </c>
      <c r="D28" s="130">
        <v>1609000</v>
      </c>
      <c r="E28" s="120">
        <f t="shared" si="3"/>
        <v>-465345</v>
      </c>
      <c r="F28" s="121">
        <f t="shared" si="0"/>
        <v>-28.921379738968305</v>
      </c>
      <c r="G28" s="130">
        <f>C28+[1]收支餘絀!$G28</f>
        <v>3032234</v>
      </c>
      <c r="H28" s="130">
        <f>D28+[1]收支餘絀!$H28</f>
        <v>4249000</v>
      </c>
      <c r="I28" s="120">
        <f t="shared" si="1"/>
        <v>-1216766</v>
      </c>
      <c r="J28" s="122">
        <f t="shared" si="2"/>
        <v>-28.63652624146858</v>
      </c>
      <c r="K28" s="51"/>
    </row>
    <row r="29" spans="1:11" s="125" customFormat="1" ht="26.1" hidden="1" customHeight="1">
      <c r="A29" s="128" t="s">
        <v>271</v>
      </c>
      <c r="B29" s="129">
        <v>1296000</v>
      </c>
      <c r="C29" s="132">
        <v>0</v>
      </c>
      <c r="D29" s="130">
        <v>307000</v>
      </c>
      <c r="E29" s="120">
        <f t="shared" si="3"/>
        <v>-307000</v>
      </c>
      <c r="F29" s="121">
        <f t="shared" si="0"/>
        <v>-100</v>
      </c>
      <c r="G29" s="130">
        <f>C29+[1]收支餘絀!$G29</f>
        <v>28613</v>
      </c>
      <c r="H29" s="130">
        <f>D29+[1]收支餘絀!$H29</f>
        <v>700000</v>
      </c>
      <c r="I29" s="120">
        <f t="shared" si="1"/>
        <v>-671387</v>
      </c>
      <c r="J29" s="122">
        <f t="shared" si="2"/>
        <v>-95.912428571428578</v>
      </c>
      <c r="K29" s="51"/>
    </row>
    <row r="30" spans="1:11" s="125" customFormat="1" ht="26.1" hidden="1" customHeight="1">
      <c r="A30" s="128" t="s">
        <v>272</v>
      </c>
      <c r="B30" s="129">
        <v>1200000</v>
      </c>
      <c r="C30" s="132">
        <v>0</v>
      </c>
      <c r="D30" s="130">
        <v>60000</v>
      </c>
      <c r="E30" s="120">
        <f t="shared" si="3"/>
        <v>-60000</v>
      </c>
      <c r="F30" s="121">
        <f t="shared" si="0"/>
        <v>-100</v>
      </c>
      <c r="G30" s="130">
        <f>C30+[1]收支餘絀!$G30</f>
        <v>251300</v>
      </c>
      <c r="H30" s="130">
        <f>D30+[1]收支餘絀!$H30</f>
        <v>550000</v>
      </c>
      <c r="I30" s="120">
        <f t="shared" si="1"/>
        <v>-298700</v>
      </c>
      <c r="J30" s="122">
        <f t="shared" si="2"/>
        <v>-54.309090909090905</v>
      </c>
      <c r="K30" s="51"/>
    </row>
    <row r="31" spans="1:11" s="51" customFormat="1" ht="26.1" hidden="1" customHeight="1">
      <c r="A31" s="126" t="s">
        <v>273</v>
      </c>
      <c r="B31" s="127">
        <f>SUM(B32:B36)</f>
        <v>15379000</v>
      </c>
      <c r="C31" s="127">
        <f>SUM(C32:C36)</f>
        <v>552825</v>
      </c>
      <c r="D31" s="127">
        <f>SUM(D32:D36)</f>
        <v>596000</v>
      </c>
      <c r="E31" s="120">
        <f t="shared" si="3"/>
        <v>-43175</v>
      </c>
      <c r="F31" s="121">
        <f t="shared" si="0"/>
        <v>-7.2441275167785228</v>
      </c>
      <c r="G31" s="127">
        <f>SUM(G32:G36)</f>
        <v>7596031</v>
      </c>
      <c r="H31" s="127">
        <f>SUM(H32:H36)</f>
        <v>6397000</v>
      </c>
      <c r="I31" s="120">
        <f t="shared" si="1"/>
        <v>1199031</v>
      </c>
      <c r="J31" s="122">
        <f t="shared" si="2"/>
        <v>18.743645458808817</v>
      </c>
    </row>
    <row r="32" spans="1:11" s="125" customFormat="1" ht="26.1" hidden="1" customHeight="1">
      <c r="A32" s="128" t="s">
        <v>274</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275</v>
      </c>
      <c r="B33" s="129">
        <v>9848000</v>
      </c>
      <c r="C33" s="129">
        <v>73716</v>
      </c>
      <c r="D33" s="130">
        <v>96000</v>
      </c>
      <c r="E33" s="120">
        <f t="shared" si="3"/>
        <v>-22284</v>
      </c>
      <c r="F33" s="121">
        <f t="shared" si="0"/>
        <v>-23.212499999999999</v>
      </c>
      <c r="G33" s="130">
        <f>C33+[1]收支餘絀!$G33</f>
        <v>5533598</v>
      </c>
      <c r="H33" s="130">
        <f>D33+[1]收支餘絀!$H33</f>
        <v>3366000</v>
      </c>
      <c r="I33" s="120">
        <f t="shared" si="1"/>
        <v>2167598</v>
      </c>
      <c r="J33" s="122">
        <f t="shared" si="2"/>
        <v>64.396850861556743</v>
      </c>
      <c r="K33" s="51"/>
    </row>
    <row r="34" spans="1:11" s="125" customFormat="1" ht="26.1" hidden="1" customHeight="1">
      <c r="A34" s="128" t="s">
        <v>276</v>
      </c>
      <c r="B34" s="129">
        <v>4847000</v>
      </c>
      <c r="C34" s="132">
        <v>425713</v>
      </c>
      <c r="D34" s="130">
        <v>441000</v>
      </c>
      <c r="E34" s="120">
        <f t="shared" si="3"/>
        <v>-15287</v>
      </c>
      <c r="F34" s="121">
        <f t="shared" si="0"/>
        <v>-3.4664399092970517</v>
      </c>
      <c r="G34" s="130">
        <f>C34+[1]收支餘絀!$G34</f>
        <v>1744418</v>
      </c>
      <c r="H34" s="130">
        <f>D34+[1]收支餘絀!$H34</f>
        <v>2646000</v>
      </c>
      <c r="I34" s="120">
        <f t="shared" si="1"/>
        <v>-901582</v>
      </c>
      <c r="J34" s="122">
        <f t="shared" si="2"/>
        <v>-34.073393801965231</v>
      </c>
      <c r="K34" s="51"/>
    </row>
    <row r="35" spans="1:11" s="125" customFormat="1" ht="26.1" hidden="1" customHeight="1">
      <c r="A35" s="128" t="s">
        <v>277</v>
      </c>
      <c r="B35" s="129">
        <v>260000</v>
      </c>
      <c r="C35" s="132">
        <v>28143</v>
      </c>
      <c r="D35" s="130">
        <v>24000</v>
      </c>
      <c r="E35" s="120">
        <f t="shared" si="3"/>
        <v>4143</v>
      </c>
      <c r="F35" s="121">
        <f t="shared" si="0"/>
        <v>17.262499999999999</v>
      </c>
      <c r="G35" s="130">
        <f>C35+[1]收支餘絀!$G35</f>
        <v>44905</v>
      </c>
      <c r="H35" s="130">
        <f>D35+[1]收支餘絀!$H35</f>
        <v>140000</v>
      </c>
      <c r="I35" s="120">
        <f t="shared" si="1"/>
        <v>-95095</v>
      </c>
      <c r="J35" s="122">
        <f t="shared" si="2"/>
        <v>-67.924999999999997</v>
      </c>
      <c r="K35" s="51"/>
    </row>
    <row r="36" spans="1:11" s="125" customFormat="1" ht="26.1" hidden="1" customHeight="1">
      <c r="A36" s="128" t="s">
        <v>278</v>
      </c>
      <c r="B36" s="129">
        <v>424000</v>
      </c>
      <c r="C36" s="132">
        <v>25253</v>
      </c>
      <c r="D36" s="130">
        <v>35000</v>
      </c>
      <c r="E36" s="120">
        <f t="shared" si="3"/>
        <v>-9747</v>
      </c>
      <c r="F36" s="121">
        <f t="shared" si="0"/>
        <v>-27.848571428571429</v>
      </c>
      <c r="G36" s="130">
        <f>C36+[1]收支餘絀!$G36</f>
        <v>273110</v>
      </c>
      <c r="H36" s="130">
        <f>D36+[1]收支餘絀!$H36</f>
        <v>245000</v>
      </c>
      <c r="I36" s="120">
        <f t="shared" si="1"/>
        <v>28110</v>
      </c>
      <c r="J36" s="122">
        <f t="shared" si="2"/>
        <v>11.473469387755102</v>
      </c>
      <c r="K36" s="51"/>
    </row>
    <row r="37" spans="1:11" s="51" customFormat="1" ht="26.1" hidden="1" customHeight="1">
      <c r="A37" s="126" t="s">
        <v>279</v>
      </c>
      <c r="B37" s="127">
        <f>SUM(B38:B41)</f>
        <v>155000</v>
      </c>
      <c r="C37" s="127">
        <f>SUM(C38:C41)</f>
        <v>0</v>
      </c>
      <c r="D37" s="127">
        <f>SUM(D38:D41)</f>
        <v>0</v>
      </c>
      <c r="E37" s="120">
        <f t="shared" si="3"/>
        <v>0</v>
      </c>
      <c r="F37" s="121">
        <f t="shared" si="0"/>
        <v>0</v>
      </c>
      <c r="G37" s="119">
        <f>SUM(G38:G41)</f>
        <v>24764</v>
      </c>
      <c r="H37" s="119">
        <f>SUM(H38:H41)</f>
        <v>133000</v>
      </c>
      <c r="I37" s="120">
        <f t="shared" si="1"/>
        <v>-108236</v>
      </c>
      <c r="J37" s="122">
        <f t="shared" si="2"/>
        <v>-81.380451127819555</v>
      </c>
    </row>
    <row r="38" spans="1:11" s="125" customFormat="1" ht="26.1" hidden="1" customHeight="1">
      <c r="A38" s="128" t="s">
        <v>280</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281</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282</v>
      </c>
      <c r="B40" s="129">
        <v>144000</v>
      </c>
      <c r="C40" s="129">
        <v>0</v>
      </c>
      <c r="D40" s="130">
        <v>0</v>
      </c>
      <c r="E40" s="120">
        <f t="shared" si="3"/>
        <v>0</v>
      </c>
      <c r="F40" s="121">
        <f t="shared" si="0"/>
        <v>0</v>
      </c>
      <c r="G40" s="130">
        <f>C40+[1]收支餘絀!$G40</f>
        <v>20914</v>
      </c>
      <c r="H40" s="130">
        <f>D40+[1]收支餘絀!$H40</f>
        <v>122000</v>
      </c>
      <c r="I40" s="120">
        <f t="shared" si="1"/>
        <v>-101086</v>
      </c>
      <c r="J40" s="122">
        <f t="shared" si="2"/>
        <v>-82.857377049180329</v>
      </c>
      <c r="K40" s="51"/>
    </row>
    <row r="41" spans="1:11" s="125" customFormat="1" ht="26.1" hidden="1" customHeight="1">
      <c r="A41" s="128" t="s">
        <v>283</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284</v>
      </c>
      <c r="B42" s="127">
        <f>SUM(B43:B46)</f>
        <v>110454000</v>
      </c>
      <c r="C42" s="127">
        <f>SUM(C43:C46)</f>
        <v>7380205</v>
      </c>
      <c r="D42" s="127">
        <f>SUM(D43:D46)</f>
        <v>28057000</v>
      </c>
      <c r="E42" s="120">
        <f t="shared" si="3"/>
        <v>-20676795</v>
      </c>
      <c r="F42" s="121">
        <f t="shared" si="0"/>
        <v>-73.69567309405852</v>
      </c>
      <c r="G42" s="127">
        <f>SUM(G43:G46)</f>
        <v>31610566</v>
      </c>
      <c r="H42" s="127">
        <f>SUM(H43:H46)</f>
        <v>60104000</v>
      </c>
      <c r="I42" s="120">
        <f t="shared" si="1"/>
        <v>-28493434</v>
      </c>
      <c r="J42" s="122">
        <f t="shared" si="2"/>
        <v>-47.406884733129246</v>
      </c>
    </row>
    <row r="43" spans="1:11" s="125" customFormat="1" ht="26.1" hidden="1" customHeight="1">
      <c r="A43" s="128" t="s">
        <v>285</v>
      </c>
      <c r="B43" s="129">
        <v>5953000</v>
      </c>
      <c r="C43" s="169">
        <v>963187</v>
      </c>
      <c r="D43" s="130">
        <v>1526000</v>
      </c>
      <c r="E43" s="120">
        <f t="shared" si="3"/>
        <v>-562813</v>
      </c>
      <c r="F43" s="121">
        <f t="shared" si="0"/>
        <v>-36.881585845347317</v>
      </c>
      <c r="G43" s="130">
        <f>C43+[1]收支餘絀!$G43</f>
        <v>2095294</v>
      </c>
      <c r="H43" s="130">
        <f>D43+[1]收支餘絀!$H43</f>
        <v>3866000</v>
      </c>
      <c r="I43" s="120">
        <f t="shared" si="1"/>
        <v>-1770706</v>
      </c>
      <c r="J43" s="122">
        <f t="shared" si="2"/>
        <v>-45.802017589239526</v>
      </c>
      <c r="K43" s="51"/>
    </row>
    <row r="44" spans="1:11" s="125" customFormat="1" ht="26.1" hidden="1" customHeight="1">
      <c r="A44" s="128" t="s">
        <v>64</v>
      </c>
      <c r="B44" s="129">
        <v>20984000</v>
      </c>
      <c r="C44" s="132">
        <v>1099175</v>
      </c>
      <c r="D44" s="130">
        <v>8970000</v>
      </c>
      <c r="E44" s="120">
        <f t="shared" si="3"/>
        <v>-7870825</v>
      </c>
      <c r="F44" s="121">
        <f t="shared" si="0"/>
        <v>-87.746098104793759</v>
      </c>
      <c r="G44" s="130">
        <f>C44+[1]收支餘絀!$G44</f>
        <v>4099205</v>
      </c>
      <c r="H44" s="130">
        <f>D44+[1]收支餘絀!$H44</f>
        <v>14804000</v>
      </c>
      <c r="I44" s="120">
        <f t="shared" si="1"/>
        <v>-10704795</v>
      </c>
      <c r="J44" s="122">
        <f t="shared" si="2"/>
        <v>-72.310152661442856</v>
      </c>
      <c r="K44" s="51"/>
    </row>
    <row r="45" spans="1:11" s="125" customFormat="1" ht="26.1" hidden="1" customHeight="1">
      <c r="A45" s="128" t="s">
        <v>286</v>
      </c>
      <c r="B45" s="129">
        <v>20724000</v>
      </c>
      <c r="C45" s="132">
        <v>330916</v>
      </c>
      <c r="D45" s="130">
        <v>3204000</v>
      </c>
      <c r="E45" s="120">
        <f t="shared" si="3"/>
        <v>-2873084</v>
      </c>
      <c r="F45" s="121">
        <f t="shared" si="0"/>
        <v>-89.671785268414482</v>
      </c>
      <c r="G45" s="130">
        <f>C45+[1]收支餘絀!$G45</f>
        <v>4857215</v>
      </c>
      <c r="H45" s="130">
        <f>D45+[1]收支餘絀!$H45</f>
        <v>10876000</v>
      </c>
      <c r="I45" s="120">
        <f t="shared" si="1"/>
        <v>-6018785</v>
      </c>
      <c r="J45" s="122">
        <f t="shared" si="2"/>
        <v>-55.340060684075034</v>
      </c>
      <c r="K45" s="51"/>
    </row>
    <row r="46" spans="1:11" s="125" customFormat="1" ht="26.1" hidden="1" customHeight="1">
      <c r="A46" s="128" t="s">
        <v>287</v>
      </c>
      <c r="B46" s="129">
        <v>62793000</v>
      </c>
      <c r="C46" s="132">
        <v>4986927</v>
      </c>
      <c r="D46" s="130">
        <v>14357000</v>
      </c>
      <c r="E46" s="120">
        <f t="shared" si="3"/>
        <v>-9370073</v>
      </c>
      <c r="F46" s="121">
        <f t="shared" si="0"/>
        <v>-65.264839451138812</v>
      </c>
      <c r="G46" s="130">
        <f>C46+[1]收支餘絀!$G46</f>
        <v>20558852</v>
      </c>
      <c r="H46" s="130">
        <f>D46+[1]收支餘絀!$H46</f>
        <v>30558000</v>
      </c>
      <c r="I46" s="120">
        <f t="shared" si="1"/>
        <v>-9999148</v>
      </c>
      <c r="J46" s="122">
        <f t="shared" si="2"/>
        <v>-32.721866614307224</v>
      </c>
      <c r="K46" s="51"/>
    </row>
    <row r="47" spans="1:11" s="51" customFormat="1" ht="26.1" hidden="1" customHeight="1">
      <c r="A47" s="126" t="s">
        <v>288</v>
      </c>
      <c r="B47" s="127">
        <f>SUM(B48:B56)</f>
        <v>356431000</v>
      </c>
      <c r="C47" s="127">
        <f>SUM(C48:C56)</f>
        <v>145933913</v>
      </c>
      <c r="D47" s="127">
        <f>SUM(D48:D56)</f>
        <v>101072000</v>
      </c>
      <c r="E47" s="120">
        <f t="shared" si="3"/>
        <v>44861913</v>
      </c>
      <c r="F47" s="121">
        <f t="shared" si="0"/>
        <v>44.386094071552954</v>
      </c>
      <c r="G47" s="127">
        <f>SUM(G48:G56)</f>
        <v>257459476</v>
      </c>
      <c r="H47" s="127">
        <f>SUM(H48:H56)</f>
        <v>200837000</v>
      </c>
      <c r="I47" s="120">
        <f t="shared" si="1"/>
        <v>56622476</v>
      </c>
      <c r="J47" s="122">
        <f t="shared" si="2"/>
        <v>28.193249251880882</v>
      </c>
    </row>
    <row r="48" spans="1:11" s="125" customFormat="1" ht="26.1" hidden="1" customHeight="1">
      <c r="A48" s="128" t="s">
        <v>289</v>
      </c>
      <c r="B48" s="129">
        <v>52000</v>
      </c>
      <c r="C48" s="129">
        <v>0</v>
      </c>
      <c r="D48" s="130">
        <v>0</v>
      </c>
      <c r="E48" s="120">
        <f t="shared" si="3"/>
        <v>0</v>
      </c>
      <c r="F48" s="121">
        <f t="shared" si="0"/>
        <v>0</v>
      </c>
      <c r="G48" s="130">
        <f>C48+[1]收支餘絀!$G48</f>
        <v>17000</v>
      </c>
      <c r="H48" s="130">
        <f>D48+[1]收支餘絀!$H48</f>
        <v>16000</v>
      </c>
      <c r="I48" s="120">
        <f t="shared" si="1"/>
        <v>1000</v>
      </c>
      <c r="J48" s="122">
        <f t="shared" si="2"/>
        <v>6.25</v>
      </c>
      <c r="K48" s="51"/>
    </row>
    <row r="49" spans="1:11" s="125" customFormat="1" ht="25.5" hidden="1" customHeight="1">
      <c r="A49" s="128" t="s">
        <v>290</v>
      </c>
      <c r="B49" s="129">
        <v>20000</v>
      </c>
      <c r="C49" s="129">
        <v>0</v>
      </c>
      <c r="D49" s="130">
        <v>0</v>
      </c>
      <c r="E49" s="120">
        <f t="shared" si="3"/>
        <v>0</v>
      </c>
      <c r="F49" s="121">
        <f t="shared" si="0"/>
        <v>0</v>
      </c>
      <c r="G49" s="130">
        <f>C49+[1]收支餘絀!$G49</f>
        <v>0</v>
      </c>
      <c r="H49" s="130">
        <f>D49+[1]收支餘絀!$H49</f>
        <v>10000</v>
      </c>
      <c r="I49" s="120">
        <f t="shared" si="1"/>
        <v>-10000</v>
      </c>
      <c r="J49" s="122">
        <f t="shared" si="2"/>
        <v>-100</v>
      </c>
      <c r="K49" s="51"/>
    </row>
    <row r="50" spans="1:11" s="125" customFormat="1" ht="25.5" hidden="1" customHeight="1">
      <c r="A50" s="128" t="s">
        <v>291</v>
      </c>
      <c r="B50" s="129">
        <v>0</v>
      </c>
      <c r="C50" s="129">
        <v>127050</v>
      </c>
      <c r="D50" s="130"/>
      <c r="E50" s="120">
        <f t="shared" si="3"/>
        <v>127050</v>
      </c>
      <c r="F50" s="121">
        <f t="shared" si="0"/>
        <v>0</v>
      </c>
      <c r="G50" s="130">
        <f>C50+[1]收支餘絀!$G50</f>
        <v>127050</v>
      </c>
      <c r="H50" s="130">
        <f>D50+[1]收支餘絀!$H50</f>
        <v>0</v>
      </c>
      <c r="I50" s="120">
        <f t="shared" si="1"/>
        <v>127050</v>
      </c>
      <c r="J50" s="122">
        <f t="shared" si="2"/>
        <v>0</v>
      </c>
      <c r="K50" s="51"/>
    </row>
    <row r="51" spans="1:11" s="125" customFormat="1" ht="26.1" hidden="1" customHeight="1">
      <c r="A51" s="128" t="s">
        <v>292</v>
      </c>
      <c r="B51" s="129">
        <v>2809000</v>
      </c>
      <c r="C51" s="132">
        <v>208030</v>
      </c>
      <c r="D51" s="130">
        <v>216000</v>
      </c>
      <c r="E51" s="120">
        <f t="shared" si="3"/>
        <v>-7970</v>
      </c>
      <c r="F51" s="121">
        <f t="shared" si="0"/>
        <v>-3.6898148148148144</v>
      </c>
      <c r="G51" s="130">
        <f>C51+[1]收支餘絀!$G51</f>
        <v>908169</v>
      </c>
      <c r="H51" s="130">
        <f>D51+[1]收支餘絀!$H51</f>
        <v>892000</v>
      </c>
      <c r="I51" s="120">
        <f t="shared" si="1"/>
        <v>16169</v>
      </c>
      <c r="J51" s="122">
        <f t="shared" si="2"/>
        <v>1.8126681614349776</v>
      </c>
      <c r="K51" s="51"/>
    </row>
    <row r="52" spans="1:11" s="125" customFormat="1" ht="25.5" hidden="1" customHeight="1">
      <c r="A52" s="128" t="s">
        <v>293</v>
      </c>
      <c r="B52" s="129">
        <v>600000</v>
      </c>
      <c r="C52" s="129">
        <v>0</v>
      </c>
      <c r="D52" s="130">
        <v>10000</v>
      </c>
      <c r="E52" s="120">
        <f t="shared" si="3"/>
        <v>-10000</v>
      </c>
      <c r="F52" s="121">
        <f t="shared" si="0"/>
        <v>-100</v>
      </c>
      <c r="G52" s="130">
        <f>C52+[1]收支餘絀!$G52</f>
        <v>192000</v>
      </c>
      <c r="H52" s="130">
        <f>D52+[1]收支餘絀!$H52</f>
        <v>170000</v>
      </c>
      <c r="I52" s="120">
        <f t="shared" si="1"/>
        <v>22000</v>
      </c>
      <c r="J52" s="122">
        <f t="shared" si="2"/>
        <v>12.941176470588237</v>
      </c>
      <c r="K52" s="51"/>
    </row>
    <row r="53" spans="1:11" s="125" customFormat="1" ht="26.1" hidden="1" customHeight="1">
      <c r="A53" s="128" t="s">
        <v>294</v>
      </c>
      <c r="B53" s="129">
        <v>689000</v>
      </c>
      <c r="C53" s="129">
        <v>0</v>
      </c>
      <c r="D53" s="130">
        <v>0</v>
      </c>
      <c r="E53" s="120">
        <f t="shared" si="3"/>
        <v>0</v>
      </c>
      <c r="F53" s="121">
        <f t="shared" si="0"/>
        <v>0</v>
      </c>
      <c r="G53" s="130">
        <f>C53+[1]收支餘絀!$G53</f>
        <v>45275</v>
      </c>
      <c r="H53" s="130">
        <f>D53+[1]收支餘絀!$H53</f>
        <v>7000</v>
      </c>
      <c r="I53" s="120">
        <f t="shared" si="1"/>
        <v>38275</v>
      </c>
      <c r="J53" s="122">
        <f t="shared" si="2"/>
        <v>546.78571428571422</v>
      </c>
      <c r="K53" s="51"/>
    </row>
    <row r="54" spans="1:11" s="125" customFormat="1" ht="26.1" hidden="1" customHeight="1">
      <c r="A54" s="128" t="s">
        <v>295</v>
      </c>
      <c r="B54" s="129">
        <v>332585000</v>
      </c>
      <c r="C54" s="132">
        <v>142721820</v>
      </c>
      <c r="D54" s="130">
        <v>99410000</v>
      </c>
      <c r="E54" s="120">
        <f t="shared" si="3"/>
        <v>43311820</v>
      </c>
      <c r="F54" s="121">
        <f t="shared" si="0"/>
        <v>43.568876370586466</v>
      </c>
      <c r="G54" s="130">
        <f>C54+[1]收支餘絀!$G54</f>
        <v>252633050</v>
      </c>
      <c r="H54" s="130">
        <f>D54+[1]收支餘絀!$H54</f>
        <v>192040000</v>
      </c>
      <c r="I54" s="120">
        <f t="shared" si="1"/>
        <v>60593050</v>
      </c>
      <c r="J54" s="122">
        <f t="shared" si="2"/>
        <v>31.552306811081028</v>
      </c>
      <c r="K54" s="51"/>
    </row>
    <row r="55" spans="1:11" s="125" customFormat="1" ht="26.1" hidden="1" customHeight="1">
      <c r="A55" s="128" t="s">
        <v>296</v>
      </c>
      <c r="B55" s="129">
        <v>19676000</v>
      </c>
      <c r="C55" s="129">
        <v>2877013</v>
      </c>
      <c r="D55" s="130">
        <v>1436000</v>
      </c>
      <c r="E55" s="120">
        <f t="shared" si="3"/>
        <v>1441013</v>
      </c>
      <c r="F55" s="121">
        <f t="shared" si="0"/>
        <v>100.34909470752089</v>
      </c>
      <c r="G55" s="130">
        <f>C55+[1]收支餘絀!$G55</f>
        <v>3536932</v>
      </c>
      <c r="H55" s="130">
        <f>D55+[1]收支餘絀!$H55</f>
        <v>7702000</v>
      </c>
      <c r="I55" s="120">
        <f t="shared" si="1"/>
        <v>-4165068</v>
      </c>
      <c r="J55" s="122">
        <f t="shared" si="2"/>
        <v>-54.077746039989613</v>
      </c>
      <c r="K55" s="51"/>
    </row>
    <row r="56" spans="1:11" s="125" customFormat="1" ht="26.1" hidden="1" customHeight="1">
      <c r="A56" s="128" t="s">
        <v>297</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298</v>
      </c>
      <c r="B57" s="127">
        <f>SUM(B58)</f>
        <v>300000</v>
      </c>
      <c r="C57" s="127">
        <f>SUM(C58)</f>
        <v>3152</v>
      </c>
      <c r="D57" s="127">
        <f>SUM(D58)</f>
        <v>75000</v>
      </c>
      <c r="E57" s="120">
        <f t="shared" si="3"/>
        <v>-71848</v>
      </c>
      <c r="F57" s="121">
        <f t="shared" si="0"/>
        <v>-95.797333333333341</v>
      </c>
      <c r="G57" s="127">
        <f>SUM(G58)</f>
        <v>13682</v>
      </c>
      <c r="H57" s="127">
        <f>SUM(H58)</f>
        <v>225000</v>
      </c>
      <c r="I57" s="120">
        <f t="shared" si="1"/>
        <v>-211318</v>
      </c>
      <c r="J57" s="122">
        <f t="shared" si="2"/>
        <v>-93.919111111111107</v>
      </c>
    </row>
    <row r="58" spans="1:11" s="125" customFormat="1" ht="26.1" hidden="1" customHeight="1">
      <c r="A58" s="128" t="s">
        <v>299</v>
      </c>
      <c r="B58" s="129">
        <v>300000</v>
      </c>
      <c r="C58" s="129">
        <v>3152</v>
      </c>
      <c r="D58" s="130">
        <v>75000</v>
      </c>
      <c r="E58" s="120">
        <f t="shared" si="3"/>
        <v>-71848</v>
      </c>
      <c r="F58" s="121">
        <f t="shared" si="0"/>
        <v>-95.797333333333341</v>
      </c>
      <c r="G58" s="130">
        <f>C58+[1]收支餘絀!$G58</f>
        <v>13682</v>
      </c>
      <c r="H58" s="130">
        <f>D58+[1]收支餘絀!$H58</f>
        <v>225000</v>
      </c>
      <c r="I58" s="120">
        <f t="shared" si="1"/>
        <v>-211318</v>
      </c>
      <c r="J58" s="122">
        <f t="shared" si="2"/>
        <v>-93.919111111111107</v>
      </c>
      <c r="K58" s="51"/>
    </row>
    <row r="59" spans="1:11" s="51" customFormat="1" ht="26.1" hidden="1" customHeight="1">
      <c r="A59" s="126" t="s">
        <v>300</v>
      </c>
      <c r="B59" s="127">
        <f>SUM(B60,B63)</f>
        <v>27622000</v>
      </c>
      <c r="C59" s="127">
        <f>SUM(C60,C63)</f>
        <v>1547266</v>
      </c>
      <c r="D59" s="127">
        <f>SUM(D60,D63)</f>
        <v>3960000</v>
      </c>
      <c r="E59" s="120">
        <f t="shared" si="3"/>
        <v>-2412734</v>
      </c>
      <c r="F59" s="121">
        <f t="shared" si="0"/>
        <v>-60.927626262626269</v>
      </c>
      <c r="G59" s="127">
        <f>SUM(G60,G63)</f>
        <v>7537087</v>
      </c>
      <c r="H59" s="127">
        <f>SUM(H60,H63)</f>
        <v>14230000</v>
      </c>
      <c r="I59" s="120">
        <f t="shared" si="1"/>
        <v>-6692913</v>
      </c>
      <c r="J59" s="122">
        <f t="shared" si="2"/>
        <v>-47.033822909346448</v>
      </c>
    </row>
    <row r="60" spans="1:11" s="51" customFormat="1" ht="26.1" hidden="1" customHeight="1">
      <c r="A60" s="126" t="s">
        <v>99</v>
      </c>
      <c r="B60" s="127">
        <f>SUM(B61:B62)</f>
        <v>1069000</v>
      </c>
      <c r="C60" s="127">
        <f>SUM(C61:C62)</f>
        <v>75741</v>
      </c>
      <c r="D60" s="127">
        <f>SUM(D61:D62)</f>
        <v>224000</v>
      </c>
      <c r="E60" s="120">
        <f t="shared" si="3"/>
        <v>-148259</v>
      </c>
      <c r="F60" s="121">
        <f t="shared" si="0"/>
        <v>-66.187053571428564</v>
      </c>
      <c r="G60" s="127">
        <f>SUM(G61:G62)</f>
        <v>396775</v>
      </c>
      <c r="H60" s="127">
        <f>SUM(H61:H62)</f>
        <v>575000</v>
      </c>
      <c r="I60" s="120">
        <f t="shared" si="1"/>
        <v>-178225</v>
      </c>
      <c r="J60" s="122">
        <f t="shared" si="2"/>
        <v>-30.99565217391304</v>
      </c>
    </row>
    <row r="61" spans="1:11" s="125" customFormat="1" ht="26.1" hidden="1" customHeight="1">
      <c r="A61" s="128" t="s">
        <v>67</v>
      </c>
      <c r="B61" s="129">
        <v>204000</v>
      </c>
      <c r="C61" s="129">
        <v>945</v>
      </c>
      <c r="D61" s="130">
        <v>0</v>
      </c>
      <c r="E61" s="120">
        <f t="shared" si="3"/>
        <v>945</v>
      </c>
      <c r="F61" s="121">
        <f t="shared" si="0"/>
        <v>0</v>
      </c>
      <c r="G61" s="130">
        <f>C61+[1]收支餘絀!$G61</f>
        <v>93064</v>
      </c>
      <c r="H61" s="130">
        <f>D61+[1]收支餘絀!$H61</f>
        <v>67000</v>
      </c>
      <c r="I61" s="120">
        <f t="shared" si="1"/>
        <v>26064</v>
      </c>
      <c r="J61" s="122">
        <f t="shared" si="2"/>
        <v>38.90149253731343</v>
      </c>
      <c r="K61" s="51"/>
    </row>
    <row r="62" spans="1:11" s="125" customFormat="1" ht="26.1" hidden="1" customHeight="1">
      <c r="A62" s="128" t="s">
        <v>68</v>
      </c>
      <c r="B62" s="129">
        <v>865000</v>
      </c>
      <c r="C62" s="132">
        <v>74796</v>
      </c>
      <c r="D62" s="130">
        <v>224000</v>
      </c>
      <c r="E62" s="120">
        <f t="shared" si="3"/>
        <v>-149204</v>
      </c>
      <c r="F62" s="121">
        <f t="shared" si="0"/>
        <v>-66.608928571428578</v>
      </c>
      <c r="G62" s="130">
        <f>C62+[1]收支餘絀!$G62</f>
        <v>303711</v>
      </c>
      <c r="H62" s="130">
        <f>D62+[1]收支餘絀!$H62</f>
        <v>508000</v>
      </c>
      <c r="I62" s="120">
        <f t="shared" si="1"/>
        <v>-204289</v>
      </c>
      <c r="J62" s="122">
        <f t="shared" si="2"/>
        <v>-40.21437007874016</v>
      </c>
      <c r="K62" s="51"/>
    </row>
    <row r="63" spans="1:11" s="51" customFormat="1" ht="26.1" hidden="1" customHeight="1">
      <c r="A63" s="126" t="s">
        <v>301</v>
      </c>
      <c r="B63" s="127">
        <f>SUM(B64:B68)</f>
        <v>26553000</v>
      </c>
      <c r="C63" s="127">
        <f>SUM(C64:C68)</f>
        <v>1471525</v>
      </c>
      <c r="D63" s="127">
        <f>SUM(D64:D68)</f>
        <v>3736000</v>
      </c>
      <c r="E63" s="120">
        <f t="shared" si="3"/>
        <v>-2264475</v>
      </c>
      <c r="F63" s="121">
        <f t="shared" si="0"/>
        <v>-60.612285867237695</v>
      </c>
      <c r="G63" s="127">
        <f>SUM(G64:G68)</f>
        <v>7140312</v>
      </c>
      <c r="H63" s="127">
        <f>SUM(H64:H68)</f>
        <v>13655000</v>
      </c>
      <c r="I63" s="120">
        <f t="shared" si="1"/>
        <v>-6514688</v>
      </c>
      <c r="J63" s="122">
        <f t="shared" si="2"/>
        <v>-47.709176125961186</v>
      </c>
    </row>
    <row r="64" spans="1:11" s="125" customFormat="1" ht="26.1" hidden="1" customHeight="1">
      <c r="A64" s="128" t="s">
        <v>302</v>
      </c>
      <c r="B64" s="129">
        <v>11927000</v>
      </c>
      <c r="C64" s="132">
        <v>622794</v>
      </c>
      <c r="D64" s="130">
        <v>912000</v>
      </c>
      <c r="E64" s="120">
        <f t="shared" si="3"/>
        <v>-289206</v>
      </c>
      <c r="F64" s="121">
        <f t="shared" si="0"/>
        <v>-31.711184210526316</v>
      </c>
      <c r="G64" s="130">
        <f>C64+[1]收支餘絀!$G64</f>
        <v>3838851</v>
      </c>
      <c r="H64" s="130">
        <f>D64+[1]收支餘絀!$H64</f>
        <v>4747000</v>
      </c>
      <c r="I64" s="120">
        <f t="shared" si="1"/>
        <v>-908149</v>
      </c>
      <c r="J64" s="122">
        <f t="shared" si="2"/>
        <v>-19.131009058352642</v>
      </c>
      <c r="K64" s="51"/>
    </row>
    <row r="65" spans="1:11" s="125" customFormat="1" ht="26.1" hidden="1" customHeight="1">
      <c r="A65" s="128" t="s">
        <v>303</v>
      </c>
      <c r="B65" s="129">
        <v>854000</v>
      </c>
      <c r="C65" s="129">
        <v>55317</v>
      </c>
      <c r="D65" s="130">
        <v>81000</v>
      </c>
      <c r="E65" s="120">
        <f t="shared" si="3"/>
        <v>-25683</v>
      </c>
      <c r="F65" s="121">
        <f t="shared" si="0"/>
        <v>-31.707407407407405</v>
      </c>
      <c r="G65" s="130">
        <f>C65+[1]收支餘絀!$G65</f>
        <v>473911</v>
      </c>
      <c r="H65" s="130">
        <f>D65+[1]收支餘絀!$H65</f>
        <v>497000</v>
      </c>
      <c r="I65" s="120">
        <f t="shared" si="1"/>
        <v>-23089</v>
      </c>
      <c r="J65" s="122">
        <f t="shared" si="2"/>
        <v>-4.6456740442655935</v>
      </c>
      <c r="K65" s="51"/>
    </row>
    <row r="66" spans="1:11" s="125" customFormat="1" ht="26.1" hidden="1" customHeight="1">
      <c r="A66" s="128" t="s">
        <v>304</v>
      </c>
      <c r="B66" s="129">
        <v>11301000</v>
      </c>
      <c r="C66" s="132">
        <v>770855</v>
      </c>
      <c r="D66" s="130">
        <v>2369000</v>
      </c>
      <c r="E66" s="120">
        <f t="shared" si="3"/>
        <v>-1598145</v>
      </c>
      <c r="F66" s="121">
        <f t="shared" si="0"/>
        <v>-67.460742929506125</v>
      </c>
      <c r="G66" s="130">
        <f>C66+[1]收支餘絀!$G66</f>
        <v>2629210</v>
      </c>
      <c r="H66" s="130">
        <f>D66+[1]收支餘絀!$H66</f>
        <v>7043000</v>
      </c>
      <c r="I66" s="120">
        <f t="shared" si="1"/>
        <v>-4413790</v>
      </c>
      <c r="J66" s="122">
        <f t="shared" si="2"/>
        <v>-62.66917506744285</v>
      </c>
      <c r="K66" s="51"/>
    </row>
    <row r="67" spans="1:11" s="125" customFormat="1" ht="26.1" hidden="1" customHeight="1">
      <c r="A67" s="128" t="s">
        <v>305</v>
      </c>
      <c r="B67" s="129">
        <v>20000</v>
      </c>
      <c r="C67" s="129">
        <v>15850</v>
      </c>
      <c r="D67" s="130">
        <v>0</v>
      </c>
      <c r="E67" s="120">
        <f t="shared" si="3"/>
        <v>15850</v>
      </c>
      <c r="F67" s="121">
        <f t="shared" si="0"/>
        <v>0</v>
      </c>
      <c r="G67" s="130">
        <f>C67+[1]收支餘絀!$G67</f>
        <v>16450</v>
      </c>
      <c r="H67" s="130">
        <f>D67+[1]收支餘絀!$H67</f>
        <v>2000</v>
      </c>
      <c r="I67" s="120">
        <f t="shared" si="1"/>
        <v>14450</v>
      </c>
      <c r="J67" s="122">
        <f t="shared" si="2"/>
        <v>722.5</v>
      </c>
      <c r="K67" s="51"/>
    </row>
    <row r="68" spans="1:11" s="125" customFormat="1" ht="26.1" hidden="1" customHeight="1">
      <c r="A68" s="128" t="s">
        <v>306</v>
      </c>
      <c r="B68" s="129">
        <v>2451000</v>
      </c>
      <c r="C68" s="132">
        <v>6709</v>
      </c>
      <c r="D68" s="130">
        <v>374000</v>
      </c>
      <c r="E68" s="120">
        <f t="shared" si="3"/>
        <v>-367291</v>
      </c>
      <c r="F68" s="121">
        <f t="shared" si="0"/>
        <v>-98.206149732620318</v>
      </c>
      <c r="G68" s="130">
        <f>C68+[1]收支餘絀!$G68</f>
        <v>181890</v>
      </c>
      <c r="H68" s="130">
        <f>D68+[1]收支餘絀!$H68</f>
        <v>1366000</v>
      </c>
      <c r="I68" s="120">
        <f t="shared" ref="I68:I134" si="5">G68-H68</f>
        <v>-1184110</v>
      </c>
      <c r="J68" s="122">
        <f t="shared" ref="J68:J134" si="6">IF(H68=0,0,(I68/H68)*100)</f>
        <v>-86.684480234260619</v>
      </c>
      <c r="K68" s="51"/>
    </row>
    <row r="69" spans="1:11" s="51" customFormat="1" ht="26.1" hidden="1" customHeight="1">
      <c r="A69" s="126" t="s">
        <v>307</v>
      </c>
      <c r="B69" s="127">
        <f>SUM(B70,B72,B74,B77,B79)</f>
        <v>15168000</v>
      </c>
      <c r="C69" s="127">
        <f>SUM(C70,C72,C74,C77,C79)</f>
        <v>1312175</v>
      </c>
      <c r="D69" s="127">
        <f>SUM(D70,D72,D74,D77,D79)</f>
        <v>6296000</v>
      </c>
      <c r="E69" s="120">
        <f t="shared" si="3"/>
        <v>-4983825</v>
      </c>
      <c r="F69" s="121">
        <f t="shared" si="0"/>
        <v>-79.158592757306224</v>
      </c>
      <c r="G69" s="127">
        <f>SUM(G70,G72,G74,G77,G79)</f>
        <v>6140862</v>
      </c>
      <c r="H69" s="127">
        <f>SUM(H70,H72,H74,H77,H79)</f>
        <v>12902000</v>
      </c>
      <c r="I69" s="120">
        <f t="shared" si="5"/>
        <v>-6761138</v>
      </c>
      <c r="J69" s="122">
        <f t="shared" si="6"/>
        <v>-52.403797860796772</v>
      </c>
    </row>
    <row r="70" spans="1:11" s="51" customFormat="1" ht="26.1" hidden="1" customHeight="1">
      <c r="A70" s="126" t="s">
        <v>308</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309</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310</v>
      </c>
      <c r="B72" s="127">
        <f>SUM(B73)</f>
        <v>1833000</v>
      </c>
      <c r="C72" s="127">
        <f>SUM(C73)</f>
        <v>73300</v>
      </c>
      <c r="D72" s="127">
        <f>SUM(D73)</f>
        <v>554000</v>
      </c>
      <c r="E72" s="120">
        <f t="shared" si="3"/>
        <v>-480700</v>
      </c>
      <c r="F72" s="121">
        <f t="shared" si="0"/>
        <v>-86.768953068592054</v>
      </c>
      <c r="G72" s="127">
        <f>SUM(G73)</f>
        <v>544400</v>
      </c>
      <c r="H72" s="127">
        <f>SUM(H73)</f>
        <v>1199000</v>
      </c>
      <c r="I72" s="120">
        <f t="shared" si="5"/>
        <v>-654600</v>
      </c>
      <c r="J72" s="122">
        <f t="shared" si="6"/>
        <v>-54.595496246872386</v>
      </c>
    </row>
    <row r="73" spans="1:11" s="125" customFormat="1" ht="26.1" hidden="1" customHeight="1">
      <c r="A73" s="128" t="s">
        <v>311</v>
      </c>
      <c r="B73" s="129">
        <v>1833000</v>
      </c>
      <c r="C73" s="129">
        <v>73300</v>
      </c>
      <c r="D73" s="130">
        <v>554000</v>
      </c>
      <c r="E73" s="120">
        <f t="shared" si="3"/>
        <v>-480700</v>
      </c>
      <c r="F73" s="121">
        <f t="shared" si="0"/>
        <v>-86.768953068592054</v>
      </c>
      <c r="G73" s="130">
        <f>C73+[1]收支餘絀!$G73</f>
        <v>544400</v>
      </c>
      <c r="H73" s="130">
        <f>D73+[1]收支餘絀!$H73</f>
        <v>1199000</v>
      </c>
      <c r="I73" s="120">
        <f t="shared" si="5"/>
        <v>-654600</v>
      </c>
      <c r="J73" s="122">
        <f t="shared" si="6"/>
        <v>-54.595496246872386</v>
      </c>
      <c r="K73" s="51"/>
    </row>
    <row r="74" spans="1:11" s="51" customFormat="1" ht="26.1" hidden="1" customHeight="1">
      <c r="A74" s="126" t="s">
        <v>312</v>
      </c>
      <c r="B74" s="127">
        <f>SUM(B75:B76)</f>
        <v>8492000</v>
      </c>
      <c r="C74" s="127">
        <f>SUM(C75:C76)</f>
        <v>976525</v>
      </c>
      <c r="D74" s="127">
        <f>SUM(D75:D76)</f>
        <v>4468000</v>
      </c>
      <c r="E74" s="120">
        <f t="shared" si="3"/>
        <v>-3491475</v>
      </c>
      <c r="F74" s="121">
        <f t="shared" si="0"/>
        <v>-78.144024171888987</v>
      </c>
      <c r="G74" s="127">
        <f>SUM(G75:G76)</f>
        <v>4096925</v>
      </c>
      <c r="H74" s="127">
        <f>SUM(H75:H76)</f>
        <v>8453000</v>
      </c>
      <c r="I74" s="120">
        <f t="shared" si="5"/>
        <v>-4356075</v>
      </c>
      <c r="J74" s="122">
        <f t="shared" si="6"/>
        <v>-51.532887732166103</v>
      </c>
    </row>
    <row r="75" spans="1:11" s="125" customFormat="1" ht="26.1" hidden="1" customHeight="1">
      <c r="A75" s="128" t="s">
        <v>313</v>
      </c>
      <c r="B75" s="129">
        <f>[2]收支餘絀!$B$76</f>
        <v>8196000</v>
      </c>
      <c r="C75" s="129">
        <v>976525</v>
      </c>
      <c r="D75" s="130">
        <v>4317000</v>
      </c>
      <c r="E75" s="120">
        <f t="shared" si="3"/>
        <v>-3340475</v>
      </c>
      <c r="F75" s="121">
        <f t="shared" si="0"/>
        <v>-77.379545981005322</v>
      </c>
      <c r="G75" s="130">
        <f>C75+[1]收支餘絀!$G75</f>
        <v>4078025</v>
      </c>
      <c r="H75" s="130">
        <f>D75+[1]收支餘絀!$H75</f>
        <v>8157000</v>
      </c>
      <c r="I75" s="120">
        <f t="shared" si="5"/>
        <v>-4078975</v>
      </c>
      <c r="J75" s="122">
        <f t="shared" si="6"/>
        <v>-50.005823219320831</v>
      </c>
      <c r="K75" s="51"/>
    </row>
    <row r="76" spans="1:11" s="125" customFormat="1" ht="26.1" hidden="1" customHeight="1">
      <c r="A76" s="128" t="s">
        <v>314</v>
      </c>
      <c r="B76" s="129">
        <f>[2]收支餘絀!$B$77</f>
        <v>296000</v>
      </c>
      <c r="C76" s="129">
        <v>0</v>
      </c>
      <c r="D76" s="130">
        <v>151000</v>
      </c>
      <c r="E76" s="120">
        <f t="shared" si="3"/>
        <v>-151000</v>
      </c>
      <c r="F76" s="121">
        <f t="shared" si="0"/>
        <v>-100</v>
      </c>
      <c r="G76" s="130">
        <f>C76+[1]收支餘絀!$G76</f>
        <v>18900</v>
      </c>
      <c r="H76" s="130">
        <f>D76+[1]收支餘絀!$H76</f>
        <v>296000</v>
      </c>
      <c r="I76" s="120">
        <f t="shared" si="5"/>
        <v>-277100</v>
      </c>
      <c r="J76" s="122">
        <f t="shared" si="6"/>
        <v>-93.61486486486487</v>
      </c>
      <c r="K76" s="51"/>
    </row>
    <row r="77" spans="1:11" s="51" customFormat="1" ht="26.1" hidden="1" customHeight="1">
      <c r="A77" s="126" t="s">
        <v>315</v>
      </c>
      <c r="B77" s="127">
        <f>SUM(B78)</f>
        <v>4743000</v>
      </c>
      <c r="C77" s="127">
        <f>SUM(C78)</f>
        <v>262350</v>
      </c>
      <c r="D77" s="127">
        <f>SUM(D78)</f>
        <v>1274000</v>
      </c>
      <c r="E77" s="120">
        <f t="shared" si="3"/>
        <v>-1011650</v>
      </c>
      <c r="F77" s="121">
        <f t="shared" si="0"/>
        <v>-79.407378335949758</v>
      </c>
      <c r="G77" s="127">
        <f>SUM(G78)</f>
        <v>1451737</v>
      </c>
      <c r="H77" s="127">
        <f>SUM(H78)</f>
        <v>3152000</v>
      </c>
      <c r="I77" s="120">
        <f t="shared" si="5"/>
        <v>-1700263</v>
      </c>
      <c r="J77" s="122">
        <f t="shared" si="6"/>
        <v>-53.942354060913708</v>
      </c>
    </row>
    <row r="78" spans="1:11" s="125" customFormat="1" ht="26.1" hidden="1" customHeight="1">
      <c r="A78" s="128" t="s">
        <v>316</v>
      </c>
      <c r="B78" s="129">
        <f>[2]收支餘絀!$B$79</f>
        <v>4743000</v>
      </c>
      <c r="C78" s="129">
        <v>262350</v>
      </c>
      <c r="D78" s="130">
        <v>1274000</v>
      </c>
      <c r="E78" s="120">
        <f t="shared" si="3"/>
        <v>-1011650</v>
      </c>
      <c r="F78" s="121">
        <f t="shared" si="0"/>
        <v>-79.407378335949758</v>
      </c>
      <c r="G78" s="130">
        <f>C78+[1]收支餘絀!$G78</f>
        <v>1451737</v>
      </c>
      <c r="H78" s="130">
        <f>D78+[1]收支餘絀!$H78</f>
        <v>3152000</v>
      </c>
      <c r="I78" s="120">
        <f t="shared" si="5"/>
        <v>-1700263</v>
      </c>
      <c r="J78" s="122">
        <f t="shared" si="6"/>
        <v>-53.942354060913708</v>
      </c>
      <c r="K78" s="51"/>
    </row>
    <row r="79" spans="1:11" s="51" customFormat="1" ht="26.1" hidden="1" customHeight="1">
      <c r="A79" s="126" t="s">
        <v>317</v>
      </c>
      <c r="B79" s="127">
        <f>SUM(B80)</f>
        <v>100000</v>
      </c>
      <c r="C79" s="127">
        <f>SUM(C80)</f>
        <v>0</v>
      </c>
      <c r="D79" s="127">
        <f>SUM(D80)</f>
        <v>0</v>
      </c>
      <c r="E79" s="120">
        <f t="shared" si="3"/>
        <v>0</v>
      </c>
      <c r="F79" s="121">
        <f t="shared" si="0"/>
        <v>0</v>
      </c>
      <c r="G79" s="127">
        <f>SUM(G80)</f>
        <v>47800</v>
      </c>
      <c r="H79" s="127">
        <f>SUM(H80)</f>
        <v>98000</v>
      </c>
      <c r="I79" s="120">
        <f t="shared" si="5"/>
        <v>-50200</v>
      </c>
      <c r="J79" s="122">
        <f t="shared" si="6"/>
        <v>-51.224489795918373</v>
      </c>
    </row>
    <row r="80" spans="1:11" s="125" customFormat="1" ht="26.1" hidden="1" customHeight="1">
      <c r="A80" s="128" t="s">
        <v>36</v>
      </c>
      <c r="B80" s="129">
        <f>[2]收支餘絀!$B$81</f>
        <v>100000</v>
      </c>
      <c r="C80" s="129">
        <v>0</v>
      </c>
      <c r="D80" s="130">
        <v>0</v>
      </c>
      <c r="E80" s="120">
        <f t="shared" si="3"/>
        <v>0</v>
      </c>
      <c r="F80" s="121">
        <f t="shared" si="0"/>
        <v>0</v>
      </c>
      <c r="G80" s="130">
        <f>C80+[1]收支餘絀!$G80</f>
        <v>47800</v>
      </c>
      <c r="H80" s="130">
        <f>D80+[1]收支餘絀!$H80</f>
        <v>98000</v>
      </c>
      <c r="I80" s="120">
        <f t="shared" si="5"/>
        <v>-50200</v>
      </c>
      <c r="J80" s="122">
        <f t="shared" si="6"/>
        <v>-51.224489795918373</v>
      </c>
      <c r="K80" s="51"/>
    </row>
    <row r="81" spans="1:11" s="51" customFormat="1" ht="26.1" hidden="1" customHeight="1">
      <c r="A81" s="126" t="s">
        <v>102</v>
      </c>
      <c r="B81" s="127">
        <f>SUM(B82,B84,B86,B88)</f>
        <v>42356000</v>
      </c>
      <c r="C81" s="127">
        <f>SUM(C82,C84,C86,C88)</f>
        <v>1961194</v>
      </c>
      <c r="D81" s="127">
        <f>SUM(D82,D84,D86,D88)</f>
        <v>3571000</v>
      </c>
      <c r="E81" s="120">
        <f t="shared" si="3"/>
        <v>-1609806</v>
      </c>
      <c r="F81" s="121">
        <f t="shared" si="0"/>
        <v>-45.079977597311675</v>
      </c>
      <c r="G81" s="127">
        <f>SUM(G82,G84,G86,G88)</f>
        <v>18250419</v>
      </c>
      <c r="H81" s="127">
        <f>SUM(H82,H84,H86,H88)</f>
        <v>24593000</v>
      </c>
      <c r="I81" s="120">
        <f t="shared" si="5"/>
        <v>-6342581</v>
      </c>
      <c r="J81" s="122">
        <f t="shared" si="6"/>
        <v>-25.790188264953439</v>
      </c>
    </row>
    <row r="82" spans="1:11" s="51" customFormat="1" ht="26.1" hidden="1" customHeight="1">
      <c r="A82" s="126" t="s">
        <v>318</v>
      </c>
      <c r="B82" s="127">
        <f>SUM(B83)</f>
        <v>17641000</v>
      </c>
      <c r="C82" s="127">
        <f>SUM(C83)</f>
        <v>1166582</v>
      </c>
      <c r="D82" s="127">
        <f>SUM(D83)</f>
        <v>1504000</v>
      </c>
      <c r="E82" s="120">
        <f t="shared" si="3"/>
        <v>-337418</v>
      </c>
      <c r="F82" s="121">
        <f t="shared" si="0"/>
        <v>-22.43470744680851</v>
      </c>
      <c r="G82" s="127">
        <f>SUM(G83)</f>
        <v>8683829</v>
      </c>
      <c r="H82" s="127">
        <f>SUM(H83)</f>
        <v>10196000</v>
      </c>
      <c r="I82" s="120">
        <f t="shared" si="5"/>
        <v>-1512171</v>
      </c>
      <c r="J82" s="122">
        <f t="shared" si="6"/>
        <v>-14.831021969399766</v>
      </c>
    </row>
    <row r="83" spans="1:11" s="125" customFormat="1" ht="26.1" hidden="1" customHeight="1">
      <c r="A83" s="128" t="s">
        <v>74</v>
      </c>
      <c r="B83" s="129">
        <f>[2]收支餘絀!$B$84</f>
        <v>17641000</v>
      </c>
      <c r="C83" s="129">
        <v>1166582</v>
      </c>
      <c r="D83" s="130">
        <v>1504000</v>
      </c>
      <c r="E83" s="120">
        <f t="shared" si="3"/>
        <v>-337418</v>
      </c>
      <c r="F83" s="121">
        <f t="shared" si="0"/>
        <v>-22.43470744680851</v>
      </c>
      <c r="G83" s="130">
        <f>C83+[1]收支餘絀!$G83</f>
        <v>8683829</v>
      </c>
      <c r="H83" s="130">
        <f>D83+[1]收支餘絀!$H83</f>
        <v>10196000</v>
      </c>
      <c r="I83" s="120">
        <f t="shared" si="5"/>
        <v>-1512171</v>
      </c>
      <c r="J83" s="122">
        <f t="shared" si="6"/>
        <v>-14.831021969399766</v>
      </c>
      <c r="K83" s="51"/>
    </row>
    <row r="84" spans="1:11" s="51" customFormat="1" ht="26.1" hidden="1" customHeight="1">
      <c r="A84" s="135" t="s">
        <v>319</v>
      </c>
      <c r="B84" s="127">
        <f>SUM(B85)</f>
        <v>1099000</v>
      </c>
      <c r="C84" s="127">
        <f>SUM(C85)</f>
        <v>49547</v>
      </c>
      <c r="D84" s="127">
        <f>SUM(D85)</f>
        <v>94000</v>
      </c>
      <c r="E84" s="120">
        <f t="shared" si="3"/>
        <v>-44453</v>
      </c>
      <c r="F84" s="121">
        <f t="shared" ref="F84:F150" si="7">IF(D84=0,0,(E84/D84)*100)</f>
        <v>-47.290425531914892</v>
      </c>
      <c r="G84" s="127">
        <f>SUM(G85)</f>
        <v>346599</v>
      </c>
      <c r="H84" s="127">
        <f>SUM(H85)</f>
        <v>636000</v>
      </c>
      <c r="I84" s="120">
        <f t="shared" si="5"/>
        <v>-289401</v>
      </c>
      <c r="J84" s="122">
        <f t="shared" si="6"/>
        <v>-45.50330188679245</v>
      </c>
    </row>
    <row r="85" spans="1:11" s="125" customFormat="1" ht="26.1" hidden="1" customHeight="1">
      <c r="A85" s="128" t="s">
        <v>320</v>
      </c>
      <c r="B85" s="129">
        <f>[2]收支餘絀!$B$86</f>
        <v>1099000</v>
      </c>
      <c r="C85" s="129">
        <v>49547</v>
      </c>
      <c r="D85" s="130">
        <v>94000</v>
      </c>
      <c r="E85" s="120">
        <f t="shared" ref="E85:E151" si="8">C85-D85</f>
        <v>-44453</v>
      </c>
      <c r="F85" s="121">
        <f t="shared" si="7"/>
        <v>-47.290425531914892</v>
      </c>
      <c r="G85" s="130">
        <f>C85+[1]收支餘絀!$G85</f>
        <v>346599</v>
      </c>
      <c r="H85" s="130">
        <f>D85+[1]收支餘絀!$H85</f>
        <v>636000</v>
      </c>
      <c r="I85" s="120">
        <f t="shared" si="5"/>
        <v>-289401</v>
      </c>
      <c r="J85" s="122">
        <f t="shared" si="6"/>
        <v>-45.50330188679245</v>
      </c>
      <c r="K85" s="51"/>
    </row>
    <row r="86" spans="1:11" s="51" customFormat="1" ht="26.1" hidden="1" customHeight="1">
      <c r="A86" s="126" t="s">
        <v>321</v>
      </c>
      <c r="B86" s="127">
        <f>SUM(B87)</f>
        <v>2369000</v>
      </c>
      <c r="C86" s="127">
        <f>SUM(C87)</f>
        <v>87601</v>
      </c>
      <c r="D86" s="127">
        <f>SUM(D87)</f>
        <v>202000</v>
      </c>
      <c r="E86" s="120">
        <f t="shared" si="8"/>
        <v>-114399</v>
      </c>
      <c r="F86" s="121">
        <f t="shared" si="7"/>
        <v>-56.633168316831686</v>
      </c>
      <c r="G86" s="127">
        <f>SUM(G87)</f>
        <v>666134</v>
      </c>
      <c r="H86" s="127">
        <f>SUM(H87)</f>
        <v>1369000</v>
      </c>
      <c r="I86" s="120">
        <f t="shared" si="5"/>
        <v>-702866</v>
      </c>
      <c r="J86" s="122">
        <f t="shared" si="6"/>
        <v>-51.341563184806425</v>
      </c>
    </row>
    <row r="87" spans="1:11" s="125" customFormat="1" ht="26.1" hidden="1" customHeight="1">
      <c r="A87" s="128" t="s">
        <v>322</v>
      </c>
      <c r="B87" s="129">
        <f>[2]收支餘絀!$B$88</f>
        <v>2369000</v>
      </c>
      <c r="C87" s="129">
        <v>87601</v>
      </c>
      <c r="D87" s="130">
        <v>202000</v>
      </c>
      <c r="E87" s="120">
        <f t="shared" si="8"/>
        <v>-114399</v>
      </c>
      <c r="F87" s="121">
        <f t="shared" si="7"/>
        <v>-56.633168316831686</v>
      </c>
      <c r="G87" s="130">
        <f>C87+[1]收支餘絀!$G87</f>
        <v>666134</v>
      </c>
      <c r="H87" s="130">
        <f>D87+[1]收支餘絀!$H87</f>
        <v>1369000</v>
      </c>
      <c r="I87" s="120">
        <f t="shared" si="5"/>
        <v>-702866</v>
      </c>
      <c r="J87" s="122">
        <f t="shared" si="6"/>
        <v>-51.341563184806425</v>
      </c>
      <c r="K87" s="51"/>
    </row>
    <row r="88" spans="1:11" s="51" customFormat="1" ht="26.1" hidden="1" customHeight="1">
      <c r="A88" s="126" t="s">
        <v>323</v>
      </c>
      <c r="B88" s="127">
        <f>SUM(B89)</f>
        <v>21247000</v>
      </c>
      <c r="C88" s="127">
        <f>C89+C90</f>
        <v>657464</v>
      </c>
      <c r="D88" s="127">
        <f>D89+D90</f>
        <v>1771000</v>
      </c>
      <c r="E88" s="120">
        <f t="shared" si="8"/>
        <v>-1113536</v>
      </c>
      <c r="F88" s="121">
        <f t="shared" si="7"/>
        <v>-62.876115189158668</v>
      </c>
      <c r="G88" s="127">
        <f>G89+G90</f>
        <v>8553857</v>
      </c>
      <c r="H88" s="127">
        <f>H89+H90</f>
        <v>12392000</v>
      </c>
      <c r="I88" s="120">
        <f t="shared" si="5"/>
        <v>-3838143</v>
      </c>
      <c r="J88" s="122">
        <f t="shared" si="6"/>
        <v>-30.972748547449967</v>
      </c>
    </row>
    <row r="89" spans="1:11" s="125" customFormat="1" ht="26.1" hidden="1" customHeight="1">
      <c r="A89" s="128" t="s">
        <v>324</v>
      </c>
      <c r="B89" s="129">
        <f>[2]收支餘絀!$B$90</f>
        <v>21247000</v>
      </c>
      <c r="C89" s="129">
        <v>656967</v>
      </c>
      <c r="D89" s="130">
        <v>1771000</v>
      </c>
      <c r="E89" s="120">
        <f t="shared" si="8"/>
        <v>-1114033</v>
      </c>
      <c r="F89" s="121">
        <f t="shared" si="7"/>
        <v>-62.904178430265389</v>
      </c>
      <c r="G89" s="130">
        <f>C89+[1]收支餘絀!$G89</f>
        <v>8550378</v>
      </c>
      <c r="H89" s="130">
        <f>D89+[1]收支餘絀!$H89</f>
        <v>12392000</v>
      </c>
      <c r="I89" s="120">
        <f t="shared" si="5"/>
        <v>-3841622</v>
      </c>
      <c r="J89" s="122">
        <f t="shared" si="6"/>
        <v>-31.000823111684955</v>
      </c>
      <c r="K89" s="51"/>
    </row>
    <row r="90" spans="1:11" s="125" customFormat="1" ht="26.1" hidden="1" customHeight="1">
      <c r="A90" s="128" t="s">
        <v>440</v>
      </c>
      <c r="B90" s="129">
        <f>[2]收支餘絀!$B$91</f>
        <v>0</v>
      </c>
      <c r="C90" s="129">
        <v>497</v>
      </c>
      <c r="D90" s="130">
        <v>0</v>
      </c>
      <c r="E90" s="120">
        <f t="shared" si="8"/>
        <v>497</v>
      </c>
      <c r="F90" s="121">
        <f t="shared" si="7"/>
        <v>0</v>
      </c>
      <c r="G90" s="130">
        <f>C90+[1]收支餘絀!$G90</f>
        <v>3479</v>
      </c>
      <c r="H90" s="130">
        <f>D90+[1]收支餘絀!$H91</f>
        <v>0</v>
      </c>
      <c r="I90" s="120">
        <f t="shared" si="5"/>
        <v>3479</v>
      </c>
      <c r="J90" s="122">
        <f t="shared" si="6"/>
        <v>0</v>
      </c>
      <c r="K90" s="51"/>
    </row>
    <row r="91" spans="1:11" s="51" customFormat="1" ht="26.1" hidden="1" customHeight="1">
      <c r="A91" s="126" t="s">
        <v>325</v>
      </c>
      <c r="B91" s="127">
        <f>SUM(B94,B92)</f>
        <v>0</v>
      </c>
      <c r="C91" s="127">
        <f>SUM(C94,C92)</f>
        <v>0</v>
      </c>
      <c r="D91" s="127">
        <f>SUM(D94,D92)</f>
        <v>0</v>
      </c>
      <c r="E91" s="120">
        <f t="shared" si="8"/>
        <v>0</v>
      </c>
      <c r="F91" s="121">
        <f t="shared" si="7"/>
        <v>0</v>
      </c>
      <c r="G91" s="127">
        <f>SUM(G94,G92)</f>
        <v>30000</v>
      </c>
      <c r="H91" s="127">
        <f>SUM(H94,H92)</f>
        <v>0</v>
      </c>
      <c r="I91" s="120">
        <f t="shared" si="5"/>
        <v>30000</v>
      </c>
      <c r="J91" s="122">
        <f t="shared" si="6"/>
        <v>0</v>
      </c>
    </row>
    <row r="92" spans="1:11" s="51" customFormat="1" ht="26.1" hidden="1" customHeight="1">
      <c r="A92" s="126" t="s">
        <v>433</v>
      </c>
      <c r="B92" s="127">
        <f>SUM(B93)</f>
        <v>0</v>
      </c>
      <c r="C92" s="127">
        <f>SUM(C93)</f>
        <v>0</v>
      </c>
      <c r="D92" s="127">
        <f>SUM(D93)</f>
        <v>0</v>
      </c>
      <c r="E92" s="120">
        <f t="shared" si="8"/>
        <v>0</v>
      </c>
      <c r="F92" s="121">
        <f t="shared" si="7"/>
        <v>0</v>
      </c>
      <c r="G92" s="127">
        <f>SUM(G93)</f>
        <v>30000</v>
      </c>
      <c r="H92" s="127">
        <f>SUM(H93)</f>
        <v>0</v>
      </c>
      <c r="I92" s="120">
        <f t="shared" si="5"/>
        <v>30000</v>
      </c>
      <c r="J92" s="122">
        <f t="shared" si="6"/>
        <v>0</v>
      </c>
    </row>
    <row r="93" spans="1:11" s="125" customFormat="1" ht="26.1" hidden="1" customHeight="1">
      <c r="A93" s="128" t="s">
        <v>434</v>
      </c>
      <c r="B93" s="129">
        <v>0</v>
      </c>
      <c r="C93" s="129">
        <v>0</v>
      </c>
      <c r="D93" s="130">
        <v>0</v>
      </c>
      <c r="E93" s="120">
        <f t="shared" si="8"/>
        <v>0</v>
      </c>
      <c r="F93" s="121">
        <f t="shared" si="7"/>
        <v>0</v>
      </c>
      <c r="G93" s="130">
        <f>C93+[1]收支餘絀!$G93</f>
        <v>30000</v>
      </c>
      <c r="H93" s="130">
        <f>D93+[1]收支餘絀!$H93</f>
        <v>0</v>
      </c>
      <c r="I93" s="120">
        <f t="shared" si="5"/>
        <v>30000</v>
      </c>
      <c r="J93" s="122">
        <f t="shared" si="6"/>
        <v>0</v>
      </c>
      <c r="K93" s="51"/>
    </row>
    <row r="94" spans="1:11" s="51" customFormat="1" ht="26.1" hidden="1" customHeight="1">
      <c r="A94" s="126" t="s">
        <v>326</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327</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328</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329</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330</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331</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332</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333</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306</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334</v>
      </c>
      <c r="B103" s="127">
        <f>SUM(B104)</f>
        <v>1099000</v>
      </c>
      <c r="C103" s="127">
        <f>SUM(C104)</f>
        <v>5541</v>
      </c>
      <c r="D103" s="127">
        <f>SUM(D104)</f>
        <v>0</v>
      </c>
      <c r="E103" s="120">
        <f t="shared" si="8"/>
        <v>5541</v>
      </c>
      <c r="F103" s="121">
        <f t="shared" si="7"/>
        <v>0</v>
      </c>
      <c r="G103" s="127">
        <f>SUM(G104)</f>
        <v>52928</v>
      </c>
      <c r="H103" s="127">
        <f>SUM(H104)</f>
        <v>102000</v>
      </c>
      <c r="I103" s="120">
        <f t="shared" si="5"/>
        <v>-49072</v>
      </c>
      <c r="J103" s="122">
        <f t="shared" si="6"/>
        <v>-48.109803921568627</v>
      </c>
    </row>
    <row r="104" spans="1:11" s="51" customFormat="1" ht="23.25" customHeight="1">
      <c r="A104" s="74" t="s">
        <v>412</v>
      </c>
      <c r="B104" s="127">
        <f>SUM(B105,B133,B143,B150)</f>
        <v>1099000</v>
      </c>
      <c r="C104" s="127">
        <f>SUM(C105,C133,C143,C150)</f>
        <v>5541</v>
      </c>
      <c r="D104" s="127">
        <f>SUM(D105,D133,D143,D150)</f>
        <v>0</v>
      </c>
      <c r="E104" s="120">
        <f t="shared" si="8"/>
        <v>5541</v>
      </c>
      <c r="F104" s="121">
        <f t="shared" si="7"/>
        <v>0</v>
      </c>
      <c r="G104" s="127">
        <f>SUM(G105,G133,G143,G150)</f>
        <v>52928</v>
      </c>
      <c r="H104" s="127">
        <f>SUM(H105,H133,H143,H150)</f>
        <v>102000</v>
      </c>
      <c r="I104" s="120">
        <f t="shared" si="5"/>
        <v>-49072</v>
      </c>
      <c r="J104" s="122">
        <f t="shared" si="6"/>
        <v>-48.109803921568627</v>
      </c>
    </row>
    <row r="105" spans="1:11" s="51" customFormat="1" ht="26.1" hidden="1" customHeight="1">
      <c r="A105" s="126" t="s">
        <v>335</v>
      </c>
      <c r="B105" s="127">
        <f>SUM(B106,B110,B114,B117,B119,B123,B126,B131)</f>
        <v>1000000</v>
      </c>
      <c r="C105" s="127">
        <f>SUM(C106,C110,C114,C117,C119,C123,C126,C131)</f>
        <v>5541</v>
      </c>
      <c r="D105" s="127">
        <f>SUM(D106,D110,D114,D117,D119,D123,D126,D131)</f>
        <v>0</v>
      </c>
      <c r="E105" s="120">
        <f t="shared" si="8"/>
        <v>5541</v>
      </c>
      <c r="F105" s="121">
        <f t="shared" si="7"/>
        <v>0</v>
      </c>
      <c r="G105" s="127">
        <f>SUM(G106,G110,G114,G117,G119,G123,G126,G131)</f>
        <v>52928</v>
      </c>
      <c r="H105" s="127">
        <f>SUM(H106,H110,H114,H117,H119,H123,H126,H131)</f>
        <v>102000</v>
      </c>
      <c r="I105" s="120">
        <f t="shared" si="5"/>
        <v>-49072</v>
      </c>
      <c r="J105" s="122">
        <f t="shared" si="6"/>
        <v>-48.109803921568627</v>
      </c>
    </row>
    <row r="106" spans="1:11" s="51" customFormat="1" ht="26.1" hidden="1" customHeight="1">
      <c r="A106" s="126" t="s">
        <v>260</v>
      </c>
      <c r="B106" s="127">
        <f>SUM(B107:B109)</f>
        <v>380000</v>
      </c>
      <c r="C106" s="127">
        <f>SUM(C107:C109)</f>
        <v>0</v>
      </c>
      <c r="D106" s="127">
        <f>SUM(D107:D109)</f>
        <v>0</v>
      </c>
      <c r="E106" s="120">
        <f t="shared" si="8"/>
        <v>0</v>
      </c>
      <c r="F106" s="121">
        <f t="shared" si="7"/>
        <v>0</v>
      </c>
      <c r="G106" s="127">
        <f>SUM(G107:G109)</f>
        <v>0</v>
      </c>
      <c r="H106" s="127">
        <f>SUM(H107:H109)</f>
        <v>102000</v>
      </c>
      <c r="I106" s="120">
        <f t="shared" si="5"/>
        <v>-102000</v>
      </c>
      <c r="J106" s="122">
        <f t="shared" si="6"/>
        <v>-100</v>
      </c>
    </row>
    <row r="107" spans="1:11" s="125" customFormat="1" ht="26.1" hidden="1" customHeight="1">
      <c r="A107" s="128" t="s">
        <v>336</v>
      </c>
      <c r="B107" s="129">
        <v>370000</v>
      </c>
      <c r="C107" s="130">
        <v>0</v>
      </c>
      <c r="D107" s="130">
        <v>0</v>
      </c>
      <c r="E107" s="120">
        <f t="shared" si="8"/>
        <v>0</v>
      </c>
      <c r="F107" s="121">
        <f t="shared" si="7"/>
        <v>0</v>
      </c>
      <c r="G107" s="130">
        <f>C107+[1]收支餘絀!$G107</f>
        <v>0</v>
      </c>
      <c r="H107" s="130">
        <f>D107+[1]收支餘絀!$H107</f>
        <v>102000</v>
      </c>
      <c r="I107" s="120">
        <f t="shared" si="5"/>
        <v>-102000</v>
      </c>
      <c r="J107" s="122">
        <f t="shared" si="6"/>
        <v>-100</v>
      </c>
      <c r="K107" s="51"/>
    </row>
    <row r="108" spans="1:11" s="125" customFormat="1" ht="26.1" hidden="1" customHeight="1">
      <c r="A108" s="128" t="s">
        <v>262</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337</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338</v>
      </c>
      <c r="B110" s="127">
        <f>SUM(B111:B113)</f>
        <v>80000</v>
      </c>
      <c r="C110" s="127">
        <f t="shared" ref="C110:D110" si="11">SUM(C111:C113)</f>
        <v>125</v>
      </c>
      <c r="D110" s="127">
        <f t="shared" si="11"/>
        <v>0</v>
      </c>
      <c r="E110" s="120">
        <f t="shared" si="8"/>
        <v>125</v>
      </c>
      <c r="F110" s="121">
        <f t="shared" si="7"/>
        <v>0</v>
      </c>
      <c r="G110" s="127">
        <f t="shared" ref="G110" si="12">SUM(G111:G113)</f>
        <v>32490</v>
      </c>
      <c r="H110" s="127">
        <f t="shared" ref="H110" si="13">SUM(H111:H113)</f>
        <v>0</v>
      </c>
      <c r="I110" s="120">
        <f t="shared" si="5"/>
        <v>32490</v>
      </c>
      <c r="J110" s="122">
        <f t="shared" si="6"/>
        <v>0</v>
      </c>
    </row>
    <row r="111" spans="1:11" s="125" customFormat="1" ht="26.1" hidden="1" customHeight="1">
      <c r="A111" s="128" t="s">
        <v>264</v>
      </c>
      <c r="B111" s="129">
        <v>20000</v>
      </c>
      <c r="C111" s="129">
        <v>125</v>
      </c>
      <c r="D111" s="130">
        <v>0</v>
      </c>
      <c r="E111" s="120">
        <f t="shared" si="8"/>
        <v>125</v>
      </c>
      <c r="F111" s="121">
        <f t="shared" si="7"/>
        <v>0</v>
      </c>
      <c r="G111" s="130">
        <f>C111+[1]收支餘絀!$G111</f>
        <v>32490</v>
      </c>
      <c r="H111" s="130">
        <f>D111+[1]收支餘絀!$H111</f>
        <v>0</v>
      </c>
      <c r="I111" s="120">
        <f t="shared" si="5"/>
        <v>32490</v>
      </c>
      <c r="J111" s="122">
        <f t="shared" si="6"/>
        <v>0</v>
      </c>
      <c r="K111" s="51"/>
    </row>
    <row r="112" spans="1:11" s="125" customFormat="1" ht="26.1" hidden="1" customHeight="1">
      <c r="A112" s="128" t="s">
        <v>339</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406</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340</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341</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342</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343</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344</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345</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407</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439</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346</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347</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348</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349</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350</v>
      </c>
      <c r="B126" s="127">
        <f>SUM(B127:B130)</f>
        <v>80000</v>
      </c>
      <c r="C126" s="127">
        <f>SUM(C127:C130)</f>
        <v>5416</v>
      </c>
      <c r="D126" s="127">
        <f>SUM(D127:D130)</f>
        <v>0</v>
      </c>
      <c r="E126" s="120">
        <f t="shared" si="8"/>
        <v>5416</v>
      </c>
      <c r="F126" s="121">
        <f t="shared" si="7"/>
        <v>0</v>
      </c>
      <c r="G126" s="127">
        <f>SUM(G127:G130)</f>
        <v>20438</v>
      </c>
      <c r="H126" s="127">
        <f>SUM(H127:H130)</f>
        <v>0</v>
      </c>
      <c r="I126" s="120">
        <f t="shared" si="5"/>
        <v>20438</v>
      </c>
      <c r="J126" s="122">
        <f t="shared" si="6"/>
        <v>0</v>
      </c>
    </row>
    <row r="127" spans="1:11" s="125" customFormat="1" ht="26.1" hidden="1" customHeight="1">
      <c r="A127" s="128" t="s">
        <v>351</v>
      </c>
      <c r="B127" s="129">
        <v>80000</v>
      </c>
      <c r="C127" s="129">
        <v>5416</v>
      </c>
      <c r="D127" s="130">
        <v>0</v>
      </c>
      <c r="E127" s="120">
        <f t="shared" si="8"/>
        <v>5416</v>
      </c>
      <c r="F127" s="121">
        <f t="shared" si="7"/>
        <v>0</v>
      </c>
      <c r="G127" s="130">
        <f>C127+[1]收支餘絀!$G127</f>
        <v>20438</v>
      </c>
      <c r="H127" s="130">
        <f>D127+[1]收支餘絀!$H127</f>
        <v>0</v>
      </c>
      <c r="I127" s="120">
        <f t="shared" si="5"/>
        <v>20438</v>
      </c>
      <c r="J127" s="122">
        <f t="shared" si="6"/>
        <v>0</v>
      </c>
      <c r="K127" s="51"/>
    </row>
    <row r="128" spans="1:11" s="125" customFormat="1" ht="26.1" hidden="1" customHeight="1">
      <c r="A128" s="128" t="s">
        <v>352</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353</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288</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354</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355</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356</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357</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302</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358</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127</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359</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360</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101</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361</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362</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363</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364</v>
      </c>
      <c r="B153" s="119">
        <f>B5-B11</f>
        <v>6082000</v>
      </c>
      <c r="C153" s="193">
        <f>C5-C11</f>
        <v>37744286</v>
      </c>
      <c r="D153" s="193">
        <f>D5-D11</f>
        <v>50202000</v>
      </c>
      <c r="E153" s="120">
        <f t="shared" ref="E153:E202" si="21">C153-D153</f>
        <v>-12457714</v>
      </c>
      <c r="F153" s="121">
        <f t="shared" ref="F153:F203" si="22">IF(D153=0,0,(E153/D153)*100)</f>
        <v>-24.815174694235289</v>
      </c>
      <c r="G153" s="119">
        <f>G5-G11</f>
        <v>70936431</v>
      </c>
      <c r="H153" s="120">
        <f>H5-H11</f>
        <v>56175000</v>
      </c>
      <c r="I153" s="120">
        <f t="shared" ref="I153" si="23">G153-H153</f>
        <v>14761431</v>
      </c>
      <c r="J153" s="122">
        <f t="shared" ref="J153:J154" si="24">IF(H153=0,0,(I153/H153)*100)</f>
        <v>26.277580774365823</v>
      </c>
    </row>
    <row r="154" spans="1:11" s="51" customFormat="1" ht="23.55" customHeight="1">
      <c r="A154" s="74" t="s">
        <v>365</v>
      </c>
      <c r="B154" s="119">
        <f>SUM(B155,B157)</f>
        <v>3800000</v>
      </c>
      <c r="C154" s="119">
        <f>SUM(C155,C157)</f>
        <v>186040</v>
      </c>
      <c r="D154" s="119">
        <f>SUM(D155,D157)</f>
        <v>150000</v>
      </c>
      <c r="E154" s="120">
        <f t="shared" si="21"/>
        <v>36040</v>
      </c>
      <c r="F154" s="121">
        <f t="shared" si="22"/>
        <v>24.026666666666667</v>
      </c>
      <c r="G154" s="119">
        <f>SUM(G155,G157)</f>
        <v>16287990</v>
      </c>
      <c r="H154" s="119">
        <f>SUM(H155,H157)</f>
        <v>2050000</v>
      </c>
      <c r="I154" s="120">
        <f t="shared" ref="I154:I160" si="25">G154-H154</f>
        <v>14237990</v>
      </c>
      <c r="J154" s="122">
        <f t="shared" si="24"/>
        <v>694.53609756097569</v>
      </c>
    </row>
    <row r="155" spans="1:11" s="51" customFormat="1" ht="23.55" customHeight="1">
      <c r="A155" s="74" t="s">
        <v>366</v>
      </c>
      <c r="B155" s="136">
        <f>SUM(B156:B156)</f>
        <v>1800000</v>
      </c>
      <c r="C155" s="136">
        <f>SUM(C156:C156)</f>
        <v>180960</v>
      </c>
      <c r="D155" s="136">
        <f>SUM(D156:D156)</f>
        <v>150000</v>
      </c>
      <c r="E155" s="191">
        <f>C155-D155</f>
        <v>30960</v>
      </c>
      <c r="F155" s="121">
        <f>IF(D155=0,0,(E155/D155)*100)</f>
        <v>20.64</v>
      </c>
      <c r="G155" s="136">
        <f>SUM(G156:G156)</f>
        <v>1218353</v>
      </c>
      <c r="H155" s="136">
        <f>SUM(H156:H156)</f>
        <v>1050000</v>
      </c>
      <c r="I155" s="191">
        <f t="shared" si="25"/>
        <v>168353</v>
      </c>
      <c r="J155" s="122">
        <f t="shared" ref="J155:J161" si="26">IF(H155=0,0,(I155/H155)*100)</f>
        <v>16.033619047619048</v>
      </c>
    </row>
    <row r="156" spans="1:11" s="174" customFormat="1" ht="23.55" customHeight="1">
      <c r="A156" s="176" t="s">
        <v>413</v>
      </c>
      <c r="B156" s="177">
        <v>1800000</v>
      </c>
      <c r="C156" s="177">
        <v>180960</v>
      </c>
      <c r="D156" s="171">
        <v>150000</v>
      </c>
      <c r="E156" s="192">
        <f>C156-D156</f>
        <v>30960</v>
      </c>
      <c r="F156" s="172">
        <f>IF(D156=0,0,(E156/D156)*100)</f>
        <v>20.64</v>
      </c>
      <c r="G156" s="171">
        <f>C156+[1]收支餘絀!$G156</f>
        <v>1218353</v>
      </c>
      <c r="H156" s="171">
        <f>D156+[1]收支餘絀!$H156</f>
        <v>1050000</v>
      </c>
      <c r="I156" s="192">
        <f t="shared" si="25"/>
        <v>168353</v>
      </c>
      <c r="J156" s="173">
        <f t="shared" si="26"/>
        <v>16.033619047619048</v>
      </c>
    </row>
    <row r="157" spans="1:11" s="51" customFormat="1" ht="23.55" customHeight="1">
      <c r="A157" s="74" t="s">
        <v>367</v>
      </c>
      <c r="B157" s="136">
        <f>SUM(B158:B161)</f>
        <v>2000000</v>
      </c>
      <c r="C157" s="136">
        <f>SUM(C158:C161)</f>
        <v>5080</v>
      </c>
      <c r="D157" s="136">
        <f>SUM(D158:D161)</f>
        <v>0</v>
      </c>
      <c r="E157" s="120">
        <f t="shared" si="21"/>
        <v>5080</v>
      </c>
      <c r="F157" s="121">
        <f t="shared" si="22"/>
        <v>0</v>
      </c>
      <c r="G157" s="136">
        <f>SUM(G158:G161)</f>
        <v>15069637</v>
      </c>
      <c r="H157" s="136">
        <f>SUM(H158:H161)</f>
        <v>1000000</v>
      </c>
      <c r="I157" s="120">
        <f t="shared" si="25"/>
        <v>14069637</v>
      </c>
      <c r="J157" s="122">
        <f t="shared" si="26"/>
        <v>1406.9637</v>
      </c>
    </row>
    <row r="158" spans="1:11" s="166" customFormat="1" ht="23.55" hidden="1" customHeight="1">
      <c r="A158" s="167" t="s">
        <v>414</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4" t="s">
        <v>441</v>
      </c>
      <c r="B159" s="168"/>
      <c r="C159" s="168"/>
      <c r="D159" s="163"/>
      <c r="E159" s="163"/>
      <c r="F159" s="164"/>
      <c r="G159" s="130"/>
      <c r="H159" s="130"/>
      <c r="I159" s="163"/>
      <c r="J159" s="165"/>
    </row>
    <row r="160" spans="1:11" s="166" customFormat="1" ht="23.55" customHeight="1">
      <c r="A160" s="167" t="s">
        <v>415</v>
      </c>
      <c r="B160" s="168">
        <v>0</v>
      </c>
      <c r="C160" s="168">
        <v>0</v>
      </c>
      <c r="D160" s="163">
        <v>0</v>
      </c>
      <c r="E160" s="163">
        <f>C160-D160</f>
        <v>0</v>
      </c>
      <c r="F160" s="164">
        <f>IF(D160=0,0,(E160/D160)*100)</f>
        <v>0</v>
      </c>
      <c r="G160" s="130">
        <f>C160+[1]收支餘絀!$G160</f>
        <v>146579</v>
      </c>
      <c r="H160" s="130">
        <f>D160+[1]收支餘絀!$H160</f>
        <v>0</v>
      </c>
      <c r="I160" s="163">
        <f t="shared" si="25"/>
        <v>146579</v>
      </c>
      <c r="J160" s="165">
        <f t="shared" si="26"/>
        <v>0</v>
      </c>
    </row>
    <row r="161" spans="1:11" s="174" customFormat="1" ht="23.55" customHeight="1">
      <c r="A161" s="176" t="s">
        <v>416</v>
      </c>
      <c r="B161" s="177">
        <v>2000000</v>
      </c>
      <c r="C161" s="177">
        <v>5080</v>
      </c>
      <c r="D161" s="171">
        <v>0</v>
      </c>
      <c r="E161" s="178">
        <f t="shared" si="21"/>
        <v>5080</v>
      </c>
      <c r="F161" s="172">
        <f t="shared" si="22"/>
        <v>0</v>
      </c>
      <c r="G161" s="171">
        <f>C161+[1]收支餘絀!$G161</f>
        <v>14923058</v>
      </c>
      <c r="H161" s="171">
        <f>D161+[1]收支餘絀!$H161</f>
        <v>1000000</v>
      </c>
      <c r="I161" s="178">
        <f t="shared" ref="I161:I184" si="27">G161-H161</f>
        <v>13923058</v>
      </c>
      <c r="J161" s="173">
        <f t="shared" si="26"/>
        <v>1392.3057999999999</v>
      </c>
    </row>
    <row r="162" spans="1:11" s="51" customFormat="1" ht="23.55" customHeight="1">
      <c r="A162" s="74" t="s">
        <v>368</v>
      </c>
      <c r="B162" s="119">
        <f t="shared" ref="B162:D163" si="28">B163</f>
        <v>50000</v>
      </c>
      <c r="C162" s="119">
        <f t="shared" si="28"/>
        <v>0</v>
      </c>
      <c r="D162" s="119">
        <f t="shared" si="28"/>
        <v>0</v>
      </c>
      <c r="E162" s="191">
        <f>C162-D162</f>
        <v>0</v>
      </c>
      <c r="F162" s="121">
        <f t="shared" si="22"/>
        <v>0</v>
      </c>
      <c r="G162" s="119">
        <f>G163</f>
        <v>8380</v>
      </c>
      <c r="H162" s="119">
        <f>H163</f>
        <v>25000</v>
      </c>
      <c r="I162" s="120">
        <f t="shared" si="27"/>
        <v>-16620</v>
      </c>
      <c r="J162" s="122">
        <f t="shared" ref="J162:J184" si="29">IF(H162=0,0,(I162/H162)*100)</f>
        <v>-66.47999999999999</v>
      </c>
    </row>
    <row r="163" spans="1:11" s="51" customFormat="1" ht="23.55" customHeight="1">
      <c r="A163" s="74" t="s">
        <v>369</v>
      </c>
      <c r="B163" s="119">
        <f t="shared" si="28"/>
        <v>50000</v>
      </c>
      <c r="C163" s="119">
        <f t="shared" si="28"/>
        <v>0</v>
      </c>
      <c r="D163" s="119">
        <f t="shared" si="28"/>
        <v>0</v>
      </c>
      <c r="E163" s="191">
        <f t="shared" si="21"/>
        <v>0</v>
      </c>
      <c r="F163" s="121">
        <f t="shared" si="22"/>
        <v>0</v>
      </c>
      <c r="G163" s="119">
        <f>G164</f>
        <v>8380</v>
      </c>
      <c r="H163" s="119">
        <f>H164</f>
        <v>25000</v>
      </c>
      <c r="I163" s="120">
        <f t="shared" si="27"/>
        <v>-16620</v>
      </c>
      <c r="J163" s="122">
        <f t="shared" si="29"/>
        <v>-66.47999999999999</v>
      </c>
    </row>
    <row r="164" spans="1:11" s="51" customFormat="1" ht="23.55" customHeight="1">
      <c r="A164" s="74" t="s">
        <v>417</v>
      </c>
      <c r="B164" s="119">
        <f>SUM(B165,B180,B184,B189,B196,B199)</f>
        <v>50000</v>
      </c>
      <c r="C164" s="119">
        <f>SUM(C165,C180,C184,C189,C196,C199)</f>
        <v>0</v>
      </c>
      <c r="D164" s="119">
        <v>0</v>
      </c>
      <c r="E164" s="191">
        <f t="shared" si="21"/>
        <v>0</v>
      </c>
      <c r="F164" s="121">
        <f t="shared" si="22"/>
        <v>0</v>
      </c>
      <c r="G164" s="119">
        <f>SUM(G165,G180,G184,G189,G196,G199)</f>
        <v>8380</v>
      </c>
      <c r="H164" s="119">
        <f>SUM(H165,H180,H184,H189,H196,H199)</f>
        <v>25000</v>
      </c>
      <c r="I164" s="120">
        <f t="shared" si="27"/>
        <v>-16620</v>
      </c>
      <c r="J164" s="122">
        <f t="shared" si="29"/>
        <v>-66.47999999999999</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93</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370</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371</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97</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351</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353</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372</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373</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374</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375</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376</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377</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378</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379</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380</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381</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382</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383</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384</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128</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129</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385</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386</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387</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388</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389</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124</v>
      </c>
      <c r="B199" s="150">
        <f>B200</f>
        <v>50000</v>
      </c>
      <c r="C199" s="150">
        <f t="shared" ref="C199:D200" si="35">C200</f>
        <v>0</v>
      </c>
      <c r="D199" s="150">
        <f t="shared" si="35"/>
        <v>0</v>
      </c>
      <c r="E199" s="120">
        <f t="shared" ref="E199:E201" si="36">C199-D199</f>
        <v>0</v>
      </c>
      <c r="F199" s="121">
        <f t="shared" ref="F199:F201" si="37">IF(D199=0,0,(E199/D199)*100)</f>
        <v>0</v>
      </c>
      <c r="G199" s="150">
        <f t="shared" ref="G199:H200" si="38">G200</f>
        <v>8380</v>
      </c>
      <c r="H199" s="150">
        <f t="shared" si="38"/>
        <v>25000</v>
      </c>
      <c r="I199" s="120">
        <f t="shared" si="32"/>
        <v>-16620</v>
      </c>
      <c r="J199" s="122">
        <f t="shared" ref="J199:J201" si="39">IF(H199=0,0,(I199/H199)*100)</f>
        <v>-66.47999999999999</v>
      </c>
    </row>
    <row r="200" spans="1:11" s="151" customFormat="1" ht="26.1" hidden="1" customHeight="1">
      <c r="A200" s="149" t="s">
        <v>429</v>
      </c>
      <c r="B200" s="150">
        <f>B201</f>
        <v>50000</v>
      </c>
      <c r="C200" s="150">
        <f>C201</f>
        <v>0</v>
      </c>
      <c r="D200" s="150">
        <f t="shared" si="35"/>
        <v>0</v>
      </c>
      <c r="E200" s="120">
        <f t="shared" si="36"/>
        <v>0</v>
      </c>
      <c r="F200" s="121">
        <f t="shared" si="37"/>
        <v>0</v>
      </c>
      <c r="G200" s="150">
        <f t="shared" si="38"/>
        <v>8380</v>
      </c>
      <c r="H200" s="150">
        <f t="shared" si="38"/>
        <v>25000</v>
      </c>
      <c r="I200" s="120">
        <f t="shared" si="32"/>
        <v>-16620</v>
      </c>
      <c r="J200" s="122">
        <f t="shared" si="39"/>
        <v>-66.47999999999999</v>
      </c>
    </row>
    <row r="201" spans="1:11" s="125" customFormat="1" ht="26.1" hidden="1" customHeight="1">
      <c r="A201" s="128" t="s">
        <v>430</v>
      </c>
      <c r="B201" s="129">
        <v>50000</v>
      </c>
      <c r="C201" s="129">
        <v>0</v>
      </c>
      <c r="D201" s="130">
        <v>0</v>
      </c>
      <c r="E201" s="120">
        <f t="shared" si="36"/>
        <v>0</v>
      </c>
      <c r="F201" s="121">
        <f t="shared" si="37"/>
        <v>0</v>
      </c>
      <c r="G201" s="130">
        <f>C201+[1]收支餘絀!$G201</f>
        <v>8380</v>
      </c>
      <c r="H201" s="130">
        <f>D201+[1]收支餘絀!$H201</f>
        <v>25000</v>
      </c>
      <c r="I201" s="120">
        <f t="shared" si="32"/>
        <v>-16620</v>
      </c>
      <c r="J201" s="122">
        <f t="shared" si="39"/>
        <v>-66.47999999999999</v>
      </c>
      <c r="K201" s="51"/>
    </row>
    <row r="202" spans="1:11" s="51" customFormat="1" ht="23.55" customHeight="1">
      <c r="A202" s="74" t="s">
        <v>390</v>
      </c>
      <c r="B202" s="119">
        <f>B154-B162</f>
        <v>3750000</v>
      </c>
      <c r="C202" s="119">
        <f>C154-C162</f>
        <v>186040</v>
      </c>
      <c r="D202" s="119">
        <f>D154-D162</f>
        <v>150000</v>
      </c>
      <c r="E202" s="120">
        <f t="shared" si="21"/>
        <v>36040</v>
      </c>
      <c r="F202" s="121">
        <f t="shared" si="22"/>
        <v>24.026666666666667</v>
      </c>
      <c r="G202" s="119">
        <f>G154-G162</f>
        <v>16279610</v>
      </c>
      <c r="H202" s="119">
        <f>H154-H162</f>
        <v>2025000</v>
      </c>
      <c r="I202" s="120">
        <f t="shared" si="32"/>
        <v>14254610</v>
      </c>
      <c r="J202" s="122">
        <f>IF(H202=0,0,(I202/H202)*100)</f>
        <v>703.93135802469135</v>
      </c>
    </row>
    <row r="203" spans="1:11" s="51" customFormat="1" ht="23.55" customHeight="1">
      <c r="A203" s="74" t="s">
        <v>391</v>
      </c>
      <c r="B203" s="119">
        <f>B153+B202</f>
        <v>9832000</v>
      </c>
      <c r="C203" s="119">
        <f>C153+C202</f>
        <v>37930326</v>
      </c>
      <c r="D203" s="193">
        <f>D153+D202</f>
        <v>50352000</v>
      </c>
      <c r="E203" s="120">
        <f>C203-D203</f>
        <v>-12421674</v>
      </c>
      <c r="F203" s="121">
        <f t="shared" si="22"/>
        <v>-24.669673498570067</v>
      </c>
      <c r="G203" s="119">
        <f>G153+G202</f>
        <v>87216041</v>
      </c>
      <c r="H203" s="119">
        <f>H153+H202</f>
        <v>58200000</v>
      </c>
      <c r="I203" s="120">
        <f t="shared" si="32"/>
        <v>29016041</v>
      </c>
      <c r="J203" s="122">
        <f>IF(H203=0,0,(I203/H203)*100)</f>
        <v>49.855740549828184</v>
      </c>
    </row>
    <row r="204" spans="1:11" ht="19.8">
      <c r="A204" s="51" t="s">
        <v>392</v>
      </c>
      <c r="B204" s="51"/>
      <c r="C204" s="208"/>
      <c r="D204" s="208"/>
      <c r="E204" s="208"/>
      <c r="F204" s="208"/>
      <c r="G204" s="208"/>
      <c r="H204" s="208"/>
      <c r="I204" s="208"/>
      <c r="J204" s="208"/>
      <c r="K204" s="51"/>
    </row>
    <row r="205" spans="1:11" s="195" customFormat="1" ht="38.4" customHeight="1">
      <c r="A205" s="218" t="s">
        <v>465</v>
      </c>
      <c r="B205" s="219"/>
      <c r="C205" s="219"/>
      <c r="D205" s="219"/>
      <c r="E205" s="219"/>
      <c r="F205" s="219"/>
      <c r="G205" s="219"/>
      <c r="H205" s="219"/>
      <c r="I205" s="219"/>
      <c r="J205" s="219"/>
      <c r="K205" s="197"/>
    </row>
    <row r="206" spans="1:11" s="190" customFormat="1" ht="37.799999999999997" hidden="1" customHeight="1">
      <c r="A206" s="220" t="s">
        <v>463</v>
      </c>
      <c r="B206" s="221"/>
      <c r="C206" s="221"/>
      <c r="D206" s="221"/>
      <c r="E206" s="221"/>
      <c r="F206" s="221"/>
      <c r="G206" s="221"/>
      <c r="H206" s="221"/>
      <c r="I206" s="221"/>
      <c r="J206" s="221"/>
      <c r="K206" s="189"/>
    </row>
    <row r="207" spans="1:11" s="190" customFormat="1" ht="25.05" customHeight="1">
      <c r="A207" s="218" t="s">
        <v>464</v>
      </c>
      <c r="B207" s="219"/>
      <c r="C207" s="219"/>
      <c r="D207" s="219"/>
      <c r="E207" s="219"/>
      <c r="F207" s="219"/>
      <c r="G207" s="219"/>
      <c r="H207" s="219"/>
      <c r="I207" s="219"/>
      <c r="J207" s="219"/>
      <c r="K207" s="189"/>
    </row>
    <row r="208" spans="1:11" s="190" customFormat="1" ht="25.05" customHeight="1">
      <c r="A208" s="218" t="s">
        <v>466</v>
      </c>
      <c r="B208" s="222"/>
      <c r="C208" s="222"/>
      <c r="D208" s="222"/>
      <c r="E208" s="222"/>
      <c r="F208" s="222"/>
      <c r="G208" s="222"/>
      <c r="H208" s="222"/>
      <c r="I208" s="222"/>
      <c r="J208" s="222"/>
      <c r="K208" s="189"/>
    </row>
    <row r="209" spans="1:11" s="190" customFormat="1" ht="25.05" customHeight="1">
      <c r="A209" s="218" t="s">
        <v>467</v>
      </c>
      <c r="B209" s="222"/>
      <c r="C209" s="222"/>
      <c r="D209" s="222"/>
      <c r="E209" s="222"/>
      <c r="F209" s="222"/>
      <c r="G209" s="222"/>
      <c r="H209" s="222"/>
      <c r="I209" s="222"/>
      <c r="J209" s="222"/>
      <c r="K209" s="189"/>
    </row>
    <row r="210" spans="1:11" s="190" customFormat="1" ht="25.05" customHeight="1">
      <c r="A210" s="218" t="s">
        <v>468</v>
      </c>
      <c r="B210" s="222"/>
      <c r="C210" s="222"/>
      <c r="D210" s="222"/>
      <c r="E210" s="222"/>
      <c r="F210" s="222"/>
      <c r="G210" s="222"/>
      <c r="H210" s="222"/>
      <c r="I210" s="222"/>
      <c r="J210" s="222"/>
      <c r="K210" s="189"/>
    </row>
    <row r="211" spans="1:11" s="195" customFormat="1" ht="25.05" customHeight="1">
      <c r="A211" s="218" t="s">
        <v>471</v>
      </c>
      <c r="B211" s="219"/>
      <c r="C211" s="219"/>
      <c r="D211" s="219"/>
      <c r="E211" s="219"/>
      <c r="F211" s="219"/>
      <c r="G211" s="219"/>
      <c r="H211" s="219"/>
      <c r="I211" s="219"/>
      <c r="J211" s="219"/>
      <c r="K211" s="194"/>
    </row>
    <row r="212" spans="1:11" s="190" customFormat="1" ht="25.05" customHeight="1">
      <c r="A212" s="218" t="s">
        <v>472</v>
      </c>
      <c r="B212" s="222"/>
      <c r="C212" s="222"/>
      <c r="D212" s="222"/>
      <c r="E212" s="222"/>
      <c r="F212" s="222"/>
      <c r="G212" s="222"/>
      <c r="H212" s="222"/>
      <c r="I212" s="222"/>
      <c r="J212" s="222"/>
      <c r="K212" s="189"/>
    </row>
    <row r="213" spans="1:11" s="190" customFormat="1" ht="25.05" customHeight="1">
      <c r="A213" s="218" t="s">
        <v>473</v>
      </c>
      <c r="B213" s="222"/>
      <c r="C213" s="222"/>
      <c r="D213" s="222"/>
      <c r="E213" s="222"/>
      <c r="F213" s="222"/>
      <c r="G213" s="222"/>
      <c r="H213" s="222"/>
      <c r="I213" s="222"/>
      <c r="J213" s="222"/>
      <c r="K213" s="189"/>
    </row>
    <row r="214" spans="1:11" s="190" customFormat="1" ht="25.05" customHeight="1">
      <c r="A214" s="218" t="s">
        <v>474</v>
      </c>
      <c r="B214" s="222"/>
      <c r="C214" s="222"/>
      <c r="D214" s="222"/>
      <c r="E214" s="222"/>
      <c r="F214" s="222"/>
      <c r="G214" s="222"/>
      <c r="H214" s="222"/>
      <c r="I214" s="222"/>
      <c r="J214" s="222"/>
      <c r="K214" s="189"/>
    </row>
    <row r="215" spans="1:11" s="188" customFormat="1" ht="23.4" customHeight="1">
      <c r="A215" s="294" t="s">
        <v>475</v>
      </c>
      <c r="B215" s="295"/>
      <c r="C215" s="295"/>
      <c r="D215" s="295"/>
      <c r="E215" s="295"/>
      <c r="F215" s="295"/>
      <c r="G215" s="295"/>
      <c r="H215" s="295"/>
      <c r="I215" s="295"/>
      <c r="J215" s="295"/>
    </row>
    <row r="216" spans="1:11" ht="19.8">
      <c r="A216" s="295"/>
      <c r="B216" s="295"/>
      <c r="C216" s="295"/>
      <c r="D216" s="295"/>
      <c r="E216" s="295"/>
      <c r="F216" s="295"/>
      <c r="G216" s="295"/>
      <c r="H216" s="295"/>
      <c r="I216" s="295"/>
      <c r="J216" s="295"/>
      <c r="K216" s="51"/>
    </row>
    <row r="217" spans="1:11" ht="19.8">
      <c r="A217" s="51"/>
      <c r="B217" s="51"/>
      <c r="C217" s="196"/>
      <c r="D217" s="196"/>
      <c r="E217" s="196"/>
      <c r="F217" s="196"/>
      <c r="G217" s="196"/>
      <c r="H217" s="196"/>
      <c r="I217" s="196"/>
      <c r="J217" s="196"/>
      <c r="K217" s="51"/>
    </row>
    <row r="218" spans="1:11" ht="19.8">
      <c r="C218" s="137"/>
      <c r="D218" s="137"/>
      <c r="E218" s="138"/>
      <c r="F218" s="137"/>
      <c r="G218" s="137"/>
      <c r="H218" s="137"/>
      <c r="I218" s="138"/>
      <c r="J218" s="137"/>
      <c r="K218" s="51"/>
    </row>
    <row r="219" spans="1:11" ht="19.8">
      <c r="C219" s="216"/>
      <c r="D219" s="216"/>
      <c r="E219" s="216"/>
      <c r="F219" s="216"/>
      <c r="G219" s="216"/>
      <c r="H219" s="216"/>
      <c r="I219" s="216"/>
      <c r="J219" s="216"/>
      <c r="K219" s="51"/>
    </row>
    <row r="220" spans="1:11" ht="19.8">
      <c r="C220" s="137"/>
      <c r="D220" s="137"/>
      <c r="E220" s="138"/>
      <c r="F220" s="137"/>
      <c r="G220" s="137"/>
      <c r="H220" s="137"/>
      <c r="I220" s="138"/>
      <c r="J220" s="137"/>
      <c r="K220" s="51"/>
    </row>
    <row r="221" spans="1:11" ht="19.8">
      <c r="C221" s="217"/>
      <c r="D221" s="217"/>
      <c r="E221" s="217"/>
      <c r="F221" s="217"/>
      <c r="G221" s="217"/>
      <c r="H221" s="217"/>
      <c r="I221" s="217"/>
      <c r="J221" s="217"/>
      <c r="K221" s="51"/>
    </row>
    <row r="222" spans="1:11" ht="19.8">
      <c r="C222" s="211"/>
      <c r="D222" s="211"/>
      <c r="E222" s="211"/>
      <c r="F222" s="211"/>
      <c r="G222" s="211"/>
      <c r="H222" s="211"/>
      <c r="I222" s="211"/>
      <c r="J222" s="211"/>
      <c r="K222" s="51"/>
    </row>
    <row r="223" spans="1:11" ht="19.8">
      <c r="C223" s="215"/>
      <c r="D223" s="215"/>
      <c r="E223" s="215"/>
      <c r="F223" s="215"/>
      <c r="G223" s="215"/>
      <c r="H223" s="215"/>
      <c r="I223" s="215"/>
      <c r="J223" s="215"/>
      <c r="K223" s="51"/>
    </row>
    <row r="224" spans="1:11" ht="19.8">
      <c r="I224" s="139"/>
      <c r="J224" s="140"/>
      <c r="K224" s="51"/>
    </row>
    <row r="225" spans="3:11" ht="19.8">
      <c r="C225" s="215"/>
      <c r="D225" s="215"/>
      <c r="E225" s="215"/>
      <c r="F225" s="215"/>
      <c r="G225" s="215"/>
      <c r="H225" s="215"/>
      <c r="I225" s="215"/>
      <c r="J225" s="140"/>
      <c r="K225" s="51"/>
    </row>
    <row r="226" spans="3:11" ht="19.8">
      <c r="C226" s="215"/>
      <c r="D226" s="215"/>
      <c r="E226" s="215"/>
      <c r="F226" s="215"/>
      <c r="G226" s="215"/>
      <c r="H226" s="215"/>
      <c r="I226" s="215"/>
      <c r="J226" s="215"/>
      <c r="K226" s="51"/>
    </row>
    <row r="227" spans="3:11" ht="19.8">
      <c r="I227" s="139"/>
      <c r="J227" s="140"/>
      <c r="K227" s="51"/>
    </row>
    <row r="228" spans="3:11" ht="19.8">
      <c r="C228" s="214"/>
      <c r="D228" s="214"/>
      <c r="E228" s="214"/>
      <c r="F228" s="214"/>
      <c r="G228" s="214"/>
      <c r="H228" s="214"/>
      <c r="I228" s="214"/>
      <c r="J228" s="214"/>
      <c r="K228" s="51"/>
    </row>
    <row r="229" spans="3:11" ht="19.8">
      <c r="C229" s="211"/>
      <c r="D229" s="211"/>
      <c r="E229" s="211"/>
      <c r="F229" s="211"/>
      <c r="G229" s="211"/>
      <c r="H229" s="211"/>
      <c r="I229" s="211"/>
      <c r="J229" s="211"/>
      <c r="K229" s="51"/>
    </row>
    <row r="230" spans="3:11" ht="19.8">
      <c r="C230" s="212"/>
      <c r="D230" s="212"/>
      <c r="E230" s="212"/>
      <c r="F230" s="212"/>
      <c r="G230" s="212"/>
      <c r="H230" s="212"/>
      <c r="I230" s="139"/>
      <c r="J230" s="140"/>
      <c r="K230" s="51"/>
    </row>
    <row r="231" spans="3:11" ht="19.8">
      <c r="C231" s="212"/>
      <c r="D231" s="212"/>
      <c r="E231" s="212"/>
      <c r="F231" s="212"/>
      <c r="G231" s="212"/>
      <c r="H231" s="212"/>
      <c r="I231" s="139"/>
      <c r="J231" s="140"/>
      <c r="K231" s="51"/>
    </row>
    <row r="232" spans="3:11" ht="19.8">
      <c r="C232" s="212"/>
      <c r="D232" s="212"/>
      <c r="E232" s="212"/>
      <c r="F232" s="212"/>
      <c r="G232" s="212"/>
      <c r="H232" s="212"/>
      <c r="I232" s="212"/>
      <c r="J232" s="212"/>
      <c r="K232" s="51"/>
    </row>
    <row r="233" spans="3:11" ht="19.8">
      <c r="C233" s="212"/>
      <c r="D233" s="212"/>
      <c r="E233" s="212"/>
      <c r="F233" s="212"/>
      <c r="G233" s="212"/>
      <c r="H233" s="212"/>
      <c r="I233" s="212"/>
      <c r="J233" s="212"/>
      <c r="K233" s="51"/>
    </row>
    <row r="234" spans="3:11" ht="19.8">
      <c r="C234" s="213"/>
      <c r="D234" s="213"/>
      <c r="E234" s="213"/>
      <c r="F234" s="213"/>
      <c r="G234" s="213"/>
      <c r="H234" s="213"/>
      <c r="I234" s="213"/>
      <c r="J234" s="213"/>
      <c r="K234" s="51"/>
    </row>
    <row r="235" spans="3:11" ht="19.8">
      <c r="C235" s="214"/>
      <c r="D235" s="214"/>
      <c r="E235" s="214"/>
      <c r="F235" s="214"/>
      <c r="G235" s="214"/>
      <c r="H235" s="214"/>
      <c r="I235" s="214"/>
      <c r="J235" s="214"/>
      <c r="K235" s="51"/>
    </row>
    <row r="236" spans="3:11" ht="19.8">
      <c r="I236" s="139"/>
      <c r="J236" s="140"/>
      <c r="K236" s="51"/>
    </row>
    <row r="237" spans="3:11" ht="19.8">
      <c r="C237" s="211"/>
      <c r="D237" s="211"/>
      <c r="E237" s="211"/>
      <c r="F237" s="211"/>
      <c r="G237" s="211"/>
      <c r="H237" s="211"/>
      <c r="I237" s="211"/>
      <c r="J237" s="211"/>
      <c r="K237" s="51"/>
    </row>
    <row r="238" spans="3:11" ht="19.8">
      <c r="C238" s="211"/>
      <c r="D238" s="211"/>
      <c r="E238" s="211"/>
      <c r="F238" s="211"/>
      <c r="G238" s="211"/>
      <c r="H238" s="211"/>
      <c r="I238" s="211"/>
      <c r="J238" s="211"/>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0" orientation="landscape" blackAndWhite="1" useFirstPageNumber="1" r:id="rId1"/>
  <headerFooter alignWithMargins="0">
    <oddHeader xml:space="preserve">&amp;C&amp;"標楷體,標準"&amp;16&amp;U考選業務基金
收　支　餘　絀　表&amp;12&amp;U
中華民國106年7月份&amp;R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topLeftCell="A13" zoomScale="85" zoomScaleNormal="100" zoomScaleSheetLayoutView="85" workbookViewId="0">
      <selection activeCell="A17" sqref="A17"/>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89</v>
      </c>
    </row>
    <row r="2" spans="1:6" ht="14.25" customHeight="1">
      <c r="A2" s="224" t="s">
        <v>195</v>
      </c>
      <c r="B2" s="230" t="s">
        <v>196</v>
      </c>
      <c r="C2" s="226" t="s">
        <v>12</v>
      </c>
      <c r="D2" s="224" t="s">
        <v>195</v>
      </c>
      <c r="E2" s="228" t="s">
        <v>196</v>
      </c>
      <c r="F2" s="226" t="s">
        <v>12</v>
      </c>
    </row>
    <row r="3" spans="1:6" ht="7.5" customHeight="1">
      <c r="A3" s="225"/>
      <c r="B3" s="231"/>
      <c r="C3" s="227"/>
      <c r="D3" s="225"/>
      <c r="E3" s="229"/>
      <c r="F3" s="227"/>
    </row>
    <row r="4" spans="1:6" ht="20.100000000000001" customHeight="1">
      <c r="A4" s="75" t="s">
        <v>197</v>
      </c>
      <c r="B4" s="76">
        <f>SUM(B5,B14,B24,B28)</f>
        <v>716905365</v>
      </c>
      <c r="C4" s="77">
        <f t="shared" ref="C4:C31" si="0">IF($B$31=0,0,B4/$B$31*100)</f>
        <v>100</v>
      </c>
      <c r="D4" s="78" t="s">
        <v>198</v>
      </c>
      <c r="E4" s="142">
        <f>E5+E13</f>
        <v>351318158</v>
      </c>
      <c r="F4" s="77">
        <f t="shared" ref="F4:F16" si="1">IF($E$31=0,0,E4/$E$31*100)</f>
        <v>49.004816416738628</v>
      </c>
    </row>
    <row r="5" spans="1:6" ht="20.100000000000001" customHeight="1">
      <c r="A5" s="79" t="s">
        <v>199</v>
      </c>
      <c r="B5" s="76">
        <f>SUM(B6,B9,B12)</f>
        <v>654594053</v>
      </c>
      <c r="C5" s="77">
        <f t="shared" si="0"/>
        <v>91.308293250113977</v>
      </c>
      <c r="D5" s="79" t="s">
        <v>200</v>
      </c>
      <c r="E5" s="142">
        <f>E6+E11</f>
        <v>305411118</v>
      </c>
      <c r="F5" s="77">
        <f t="shared" si="1"/>
        <v>42.601315725960568</v>
      </c>
    </row>
    <row r="6" spans="1:6" ht="20.100000000000001" customHeight="1">
      <c r="A6" s="80" t="s">
        <v>201</v>
      </c>
      <c r="B6" s="76">
        <f>SUM(B7:B8)</f>
        <v>555872699</v>
      </c>
      <c r="C6" s="77">
        <f t="shared" si="0"/>
        <v>77.537807099546527</v>
      </c>
      <c r="D6" s="80" t="s">
        <v>202</v>
      </c>
      <c r="E6" s="142">
        <f>SUM(E7:E10)</f>
        <v>249843718</v>
      </c>
      <c r="F6" s="77">
        <f t="shared" si="1"/>
        <v>34.850306637055226</v>
      </c>
    </row>
    <row r="7" spans="1:6" ht="20.100000000000001" customHeight="1">
      <c r="A7" s="81" t="s">
        <v>123</v>
      </c>
      <c r="B7" s="82">
        <v>555772699</v>
      </c>
      <c r="C7" s="77">
        <f t="shared" si="0"/>
        <v>77.523858257079709</v>
      </c>
      <c r="D7" s="81" t="s">
        <v>182</v>
      </c>
      <c r="E7" s="143">
        <v>1153475</v>
      </c>
      <c r="F7" s="77">
        <f t="shared" si="1"/>
        <v>0.16089641064410223</v>
      </c>
    </row>
    <row r="8" spans="1:6" ht="20.100000000000001" customHeight="1">
      <c r="A8" s="81" t="s">
        <v>248</v>
      </c>
      <c r="B8" s="82">
        <v>100000</v>
      </c>
      <c r="C8" s="77">
        <f t="shared" si="0"/>
        <v>1.3948842466815686E-2</v>
      </c>
      <c r="D8" s="81" t="s">
        <v>191</v>
      </c>
      <c r="E8" s="143">
        <v>442099</v>
      </c>
      <c r="F8" s="77">
        <f t="shared" si="1"/>
        <v>6.1667693057367481E-2</v>
      </c>
    </row>
    <row r="9" spans="1:6" ht="20.100000000000001" customHeight="1">
      <c r="A9" s="80" t="s">
        <v>244</v>
      </c>
      <c r="B9" s="187">
        <f>SUM(B10:B11)</f>
        <v>0</v>
      </c>
      <c r="C9" s="77">
        <f t="shared" si="0"/>
        <v>0</v>
      </c>
      <c r="D9" s="81" t="s">
        <v>203</v>
      </c>
      <c r="E9" s="143">
        <v>248248144</v>
      </c>
      <c r="F9" s="77">
        <f t="shared" si="1"/>
        <v>34.627742533353754</v>
      </c>
    </row>
    <row r="10" spans="1:6" ht="20.100000000000001" customHeight="1">
      <c r="A10" s="81" t="s">
        <v>246</v>
      </c>
      <c r="B10" s="187">
        <v>0</v>
      </c>
      <c r="C10" s="77">
        <f t="shared" si="0"/>
        <v>0</v>
      </c>
      <c r="D10" s="81" t="s">
        <v>251</v>
      </c>
      <c r="E10" s="187">
        <v>0</v>
      </c>
      <c r="F10" s="77">
        <f t="shared" si="1"/>
        <v>0</v>
      </c>
    </row>
    <row r="11" spans="1:6" ht="20.100000000000001" customHeight="1">
      <c r="A11" s="81" t="s">
        <v>245</v>
      </c>
      <c r="B11" s="187">
        <v>0</v>
      </c>
      <c r="C11" s="77">
        <f t="shared" si="0"/>
        <v>0</v>
      </c>
      <c r="D11" s="80" t="s">
        <v>249</v>
      </c>
      <c r="E11" s="144">
        <f>E12</f>
        <v>55567400</v>
      </c>
      <c r="F11" s="77">
        <f t="shared" si="1"/>
        <v>7.7510090889053389</v>
      </c>
    </row>
    <row r="12" spans="1:6" ht="20.100000000000001" customHeight="1">
      <c r="A12" s="80" t="s">
        <v>204</v>
      </c>
      <c r="B12" s="76">
        <f>SUM(B13)</f>
        <v>98721354</v>
      </c>
      <c r="C12" s="77">
        <f t="shared" si="0"/>
        <v>13.770486150567447</v>
      </c>
      <c r="D12" s="81" t="s">
        <v>250</v>
      </c>
      <c r="E12" s="142">
        <v>55567400</v>
      </c>
      <c r="F12" s="77">
        <f t="shared" si="1"/>
        <v>7.7510090889053389</v>
      </c>
    </row>
    <row r="13" spans="1:6" ht="20.100000000000001" customHeight="1">
      <c r="A13" s="81" t="s">
        <v>206</v>
      </c>
      <c r="B13" s="82">
        <v>98721354</v>
      </c>
      <c r="C13" s="77">
        <f t="shared" si="0"/>
        <v>13.770486150567447</v>
      </c>
      <c r="D13" s="79" t="s">
        <v>205</v>
      </c>
      <c r="E13" s="143">
        <f>E14</f>
        <v>45907040</v>
      </c>
      <c r="F13" s="77">
        <f t="shared" si="1"/>
        <v>6.4035006907780634</v>
      </c>
    </row>
    <row r="14" spans="1:6" ht="20.100000000000001" customHeight="1">
      <c r="A14" s="79" t="s">
        <v>181</v>
      </c>
      <c r="B14" s="76">
        <f>SUM(B15,B18,B21)</f>
        <v>39361190</v>
      </c>
      <c r="C14" s="77">
        <f t="shared" si="0"/>
        <v>5.4904303861640091</v>
      </c>
      <c r="D14" s="80" t="s">
        <v>207</v>
      </c>
      <c r="E14" s="144">
        <f>E15+E16</f>
        <v>45907040</v>
      </c>
      <c r="F14" s="77">
        <f t="shared" si="1"/>
        <v>6.4035006907780634</v>
      </c>
    </row>
    <row r="15" spans="1:6" ht="20.100000000000001" customHeight="1">
      <c r="A15" s="80" t="s">
        <v>209</v>
      </c>
      <c r="B15" s="76">
        <f>SUM(B16:B17)</f>
        <v>33227402</v>
      </c>
      <c r="C15" s="77">
        <f t="shared" si="0"/>
        <v>4.634837960795565</v>
      </c>
      <c r="D15" s="81" t="s">
        <v>208</v>
      </c>
      <c r="E15" s="142">
        <v>15174889</v>
      </c>
      <c r="F15" s="77">
        <f t="shared" si="1"/>
        <v>2.1167213611241422</v>
      </c>
    </row>
    <row r="16" spans="1:6" ht="20.100000000000001" customHeight="1">
      <c r="A16" s="81" t="s">
        <v>209</v>
      </c>
      <c r="B16" s="82">
        <v>152501974</v>
      </c>
      <c r="C16" s="77">
        <f t="shared" si="0"/>
        <v>21.272260112044215</v>
      </c>
      <c r="D16" s="81" t="s">
        <v>210</v>
      </c>
      <c r="E16" s="142">
        <v>30732151</v>
      </c>
      <c r="F16" s="77">
        <f t="shared" si="1"/>
        <v>4.2867793296539221</v>
      </c>
    </row>
    <row r="17" spans="1:6" ht="20.100000000000001" customHeight="1">
      <c r="A17" s="81" t="s">
        <v>211</v>
      </c>
      <c r="B17" s="82">
        <v>-119274572</v>
      </c>
      <c r="C17" s="77">
        <f t="shared" si="0"/>
        <v>-16.63742215124865</v>
      </c>
      <c r="D17" s="78"/>
      <c r="E17" s="142"/>
      <c r="F17" s="77"/>
    </row>
    <row r="18" spans="1:6" ht="20.100000000000001" customHeight="1">
      <c r="A18" s="80" t="s">
        <v>212</v>
      </c>
      <c r="B18" s="76">
        <f>SUM(B19:B20)</f>
        <v>993737</v>
      </c>
      <c r="C18" s="77">
        <f t="shared" si="0"/>
        <v>0.13861480866446019</v>
      </c>
      <c r="D18" s="78" t="s">
        <v>213</v>
      </c>
      <c r="E18" s="142">
        <f>E19+E23+E25</f>
        <v>365587207</v>
      </c>
      <c r="F18" s="77">
        <f>IF($E$31=0,0,E18/$E$31*100)</f>
        <v>50.995183583261372</v>
      </c>
    </row>
    <row r="19" spans="1:6" ht="20.100000000000001" customHeight="1">
      <c r="A19" s="81" t="s">
        <v>212</v>
      </c>
      <c r="B19" s="82">
        <v>11550483</v>
      </c>
      <c r="C19" s="77">
        <f t="shared" si="0"/>
        <v>1.6111586778263263</v>
      </c>
      <c r="D19" s="79" t="s">
        <v>215</v>
      </c>
      <c r="E19" s="142">
        <f>E20</f>
        <v>127203259</v>
      </c>
      <c r="F19" s="77">
        <f>IF($E$31=0,0,E19/$E$31*100)</f>
        <v>17.743382210565546</v>
      </c>
    </row>
    <row r="20" spans="1:6" ht="20.100000000000001" customHeight="1">
      <c r="A20" s="81" t="s">
        <v>214</v>
      </c>
      <c r="B20" s="82">
        <v>-10556746</v>
      </c>
      <c r="C20" s="77">
        <f t="shared" si="0"/>
        <v>-1.4725438691618664</v>
      </c>
      <c r="D20" s="80" t="s">
        <v>215</v>
      </c>
      <c r="E20" s="142">
        <f>E21</f>
        <v>127203259</v>
      </c>
      <c r="F20" s="77">
        <f>IF($E$31=0,0,E20/$E$31*100)</f>
        <v>17.743382210565546</v>
      </c>
    </row>
    <row r="21" spans="1:6" ht="20.100000000000001" customHeight="1">
      <c r="A21" s="80" t="s">
        <v>158</v>
      </c>
      <c r="B21" s="76">
        <f>SUM(B22:B23)</f>
        <v>5140051</v>
      </c>
      <c r="C21" s="77">
        <f t="shared" si="0"/>
        <v>0.71697761670398441</v>
      </c>
      <c r="D21" s="81" t="s">
        <v>215</v>
      </c>
      <c r="E21" s="143">
        <v>127203259</v>
      </c>
      <c r="F21" s="77">
        <f t="shared" ref="F21:F24" si="2">IF($E$31=0,0,E21/$E$31*100)</f>
        <v>17.743382210565546</v>
      </c>
    </row>
    <row r="22" spans="1:6" ht="19.5" customHeight="1">
      <c r="A22" s="81" t="s">
        <v>158</v>
      </c>
      <c r="B22" s="82">
        <v>26715702</v>
      </c>
      <c r="C22" s="77">
        <f t="shared" si="0"/>
        <v>3.7265311858839278</v>
      </c>
      <c r="D22" s="79" t="s">
        <v>393</v>
      </c>
      <c r="E22" s="142">
        <f>E23</f>
        <v>160000</v>
      </c>
      <c r="F22" s="77">
        <f t="shared" si="2"/>
        <v>2.2318147946905096E-2</v>
      </c>
    </row>
    <row r="23" spans="1:6" ht="19.5" customHeight="1">
      <c r="A23" s="81" t="s">
        <v>216</v>
      </c>
      <c r="B23" s="82">
        <v>-21575651</v>
      </c>
      <c r="C23" s="77">
        <f t="shared" si="0"/>
        <v>-3.0095535691799435</v>
      </c>
      <c r="D23" s="80" t="s">
        <v>394</v>
      </c>
      <c r="E23" s="142">
        <f>E24</f>
        <v>160000</v>
      </c>
      <c r="F23" s="77">
        <f t="shared" si="2"/>
        <v>2.2318147946905096E-2</v>
      </c>
    </row>
    <row r="24" spans="1:6" ht="19.5" customHeight="1">
      <c r="A24" s="79" t="s">
        <v>217</v>
      </c>
      <c r="B24" s="76">
        <f>SUM(B25)</f>
        <v>22945322</v>
      </c>
      <c r="C24" s="77">
        <f t="shared" si="0"/>
        <v>3.2006068192836024</v>
      </c>
      <c r="D24" s="81" t="s">
        <v>395</v>
      </c>
      <c r="E24" s="143">
        <v>160000</v>
      </c>
      <c r="F24" s="77">
        <f t="shared" si="2"/>
        <v>2.2318147946905096E-2</v>
      </c>
    </row>
    <row r="25" spans="1:6" ht="20.100000000000001" customHeight="1">
      <c r="A25" s="80" t="s">
        <v>217</v>
      </c>
      <c r="B25" s="76">
        <f>SUM(B26:B27)</f>
        <v>22945322</v>
      </c>
      <c r="C25" s="77">
        <f t="shared" si="0"/>
        <v>3.2006068192836024</v>
      </c>
      <c r="D25" s="104" t="s">
        <v>218</v>
      </c>
      <c r="E25" s="142">
        <f>E26</f>
        <v>238223948</v>
      </c>
      <c r="F25" s="77">
        <f>IF($E$31=0,0,E25/$E$31*100)</f>
        <v>33.229483224748918</v>
      </c>
    </row>
    <row r="26" spans="1:6" ht="20.100000000000001" customHeight="1">
      <c r="A26" s="81" t="s">
        <v>442</v>
      </c>
      <c r="B26" s="76">
        <v>54720</v>
      </c>
      <c r="C26" s="77">
        <f t="shared" si="0"/>
        <v>7.6328065978415434E-3</v>
      </c>
      <c r="D26" s="80" t="s">
        <v>219</v>
      </c>
      <c r="E26" s="142">
        <f>SUM(E27:E28)</f>
        <v>238223948</v>
      </c>
      <c r="F26" s="77">
        <f>IF($E$31=0,0,E26/$E$31*100)</f>
        <v>33.229483224748918</v>
      </c>
    </row>
    <row r="27" spans="1:6" ht="20.100000000000001" customHeight="1">
      <c r="A27" s="81" t="s">
        <v>13</v>
      </c>
      <c r="B27" s="82">
        <v>22890602</v>
      </c>
      <c r="C27" s="77">
        <f t="shared" si="0"/>
        <v>3.1929740126857604</v>
      </c>
      <c r="D27" s="81" t="s">
        <v>219</v>
      </c>
      <c r="E27" s="143">
        <v>151007907</v>
      </c>
      <c r="F27" s="77">
        <f>IF($E$31=0,0,E27/$E$31*100)</f>
        <v>21.063855059865539</v>
      </c>
    </row>
    <row r="28" spans="1:6" ht="20.100000000000001" customHeight="1">
      <c r="A28" s="79" t="s">
        <v>220</v>
      </c>
      <c r="B28" s="76">
        <f>SUM(B29)</f>
        <v>4800</v>
      </c>
      <c r="C28" s="77">
        <f t="shared" si="0"/>
        <v>6.6954443840715303E-4</v>
      </c>
      <c r="D28" s="81" t="s">
        <v>408</v>
      </c>
      <c r="E28" s="143">
        <f>收支餘絀!G203</f>
        <v>87216041</v>
      </c>
      <c r="F28" s="77">
        <f>IF($E$31=0,0,E28/$E$31*100)</f>
        <v>12.16562816488338</v>
      </c>
    </row>
    <row r="29" spans="1:6" ht="20.100000000000001" customHeight="1">
      <c r="A29" s="84" t="s">
        <v>221</v>
      </c>
      <c r="B29" s="76">
        <f>SUM(B30:B30)</f>
        <v>4800</v>
      </c>
      <c r="C29" s="77">
        <f t="shared" si="0"/>
        <v>6.6954443840715303E-4</v>
      </c>
      <c r="D29" s="81"/>
      <c r="E29" s="143"/>
      <c r="F29" s="77"/>
    </row>
    <row r="30" spans="1:6" ht="20.100000000000001" customHeight="1">
      <c r="A30" s="81" t="s">
        <v>222</v>
      </c>
      <c r="B30" s="82">
        <v>4800</v>
      </c>
      <c r="C30" s="77">
        <f t="shared" si="0"/>
        <v>6.6954443840715303E-4</v>
      </c>
      <c r="D30" s="113"/>
      <c r="E30" s="62"/>
      <c r="F30" s="113"/>
    </row>
    <row r="31" spans="1:6" ht="20.100000000000001" customHeight="1">
      <c r="A31" s="85" t="s">
        <v>114</v>
      </c>
      <c r="B31" s="83">
        <f>B4</f>
        <v>716905365</v>
      </c>
      <c r="C31" s="77">
        <f t="shared" si="0"/>
        <v>100</v>
      </c>
      <c r="D31" s="85" t="s">
        <v>115</v>
      </c>
      <c r="E31" s="143">
        <f>E4+E18</f>
        <v>716905365</v>
      </c>
      <c r="F31" s="86">
        <v>100</v>
      </c>
    </row>
    <row r="32" spans="1:6" ht="20.100000000000001" customHeight="1">
      <c r="A32" s="223" t="s">
        <v>454</v>
      </c>
      <c r="B32" s="223"/>
      <c r="C32" s="223"/>
      <c r="D32" s="223"/>
      <c r="E32" s="223"/>
      <c r="F32" s="223"/>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423</v>
      </c>
      <c r="B226" s="54"/>
      <c r="C226" s="55"/>
      <c r="D226" s="55"/>
      <c r="E226" s="145"/>
      <c r="F226" s="55"/>
    </row>
    <row r="227" spans="1:6" ht="25.05" customHeight="1">
      <c r="A227" s="55"/>
      <c r="B227" s="54"/>
      <c r="C227" s="55"/>
      <c r="D227" s="55"/>
      <c r="E227" s="145"/>
      <c r="F227" s="55"/>
    </row>
    <row r="228" spans="1:6" ht="25.05" customHeight="1">
      <c r="A228" s="158" t="s">
        <v>424</v>
      </c>
      <c r="B228" s="54"/>
      <c r="C228" s="55"/>
      <c r="D228" s="55"/>
      <c r="E228" s="145"/>
      <c r="F228" s="55"/>
    </row>
    <row r="229" spans="1:6" ht="25.05" customHeight="1">
      <c r="A229" s="158" t="s">
        <v>425</v>
      </c>
      <c r="B229" s="54"/>
      <c r="C229" s="55"/>
      <c r="D229" s="55"/>
      <c r="E229" s="145"/>
      <c r="F229" s="55"/>
    </row>
    <row r="230" spans="1:6" ht="25.05" customHeight="1">
      <c r="A230" s="55"/>
      <c r="B230" s="54"/>
      <c r="C230" s="55"/>
      <c r="D230" s="55"/>
      <c r="E230" s="145"/>
      <c r="F230" s="55"/>
    </row>
    <row r="231" spans="1:6" ht="25.05" customHeight="1">
      <c r="A231" s="162" t="s">
        <v>421</v>
      </c>
      <c r="B231" s="54"/>
      <c r="C231" s="55"/>
      <c r="D231" s="55"/>
      <c r="E231" s="145"/>
      <c r="F231" s="55"/>
    </row>
    <row r="232" spans="1:6" ht="25.05" customHeight="1">
      <c r="A232" s="162" t="s">
        <v>422</v>
      </c>
      <c r="B232" s="54"/>
      <c r="C232" s="55"/>
      <c r="D232" s="55"/>
      <c r="E232" s="145"/>
      <c r="F232" s="55"/>
    </row>
    <row r="233" spans="1:6" ht="25.05" customHeight="1">
      <c r="A233" s="162" t="s">
        <v>426</v>
      </c>
      <c r="B233" s="54"/>
      <c r="C233" s="55"/>
      <c r="D233" s="55"/>
      <c r="E233" s="145"/>
      <c r="F233" s="55"/>
    </row>
    <row r="234" spans="1:6" ht="25.05" customHeight="1">
      <c r="A234" s="158" t="s">
        <v>427</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&amp;"標楷體,標準"中華民國106年7月31日&amp;R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Normal="100" zoomScaleSheetLayoutView="75" workbookViewId="0">
      <selection activeCell="K10" sqref="K10"/>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4" t="s">
        <v>116</v>
      </c>
      <c r="B1" s="245"/>
      <c r="C1" s="239" t="s">
        <v>20</v>
      </c>
      <c r="D1" s="246" t="s">
        <v>398</v>
      </c>
      <c r="E1" s="247"/>
      <c r="F1" s="248"/>
      <c r="G1" s="249" t="s">
        <v>117</v>
      </c>
      <c r="H1" s="250"/>
      <c r="I1" s="250"/>
      <c r="J1" s="241" t="s">
        <v>21</v>
      </c>
      <c r="K1" s="242"/>
      <c r="L1" s="243"/>
    </row>
    <row r="2" spans="1:12" ht="40.5" customHeight="1">
      <c r="A2" s="87" t="s">
        <v>22</v>
      </c>
      <c r="B2" s="87" t="s">
        <v>23</v>
      </c>
      <c r="C2" s="240"/>
      <c r="D2" s="87" t="s">
        <v>5</v>
      </c>
      <c r="E2" s="87" t="s">
        <v>6</v>
      </c>
      <c r="F2" s="88" t="s">
        <v>118</v>
      </c>
      <c r="G2" s="90" t="s">
        <v>19</v>
      </c>
      <c r="H2" s="87" t="s">
        <v>6</v>
      </c>
      <c r="I2" s="88" t="s">
        <v>119</v>
      </c>
      <c r="J2" s="90" t="s">
        <v>19</v>
      </c>
      <c r="K2" s="87" t="s">
        <v>6</v>
      </c>
      <c r="L2" s="88" t="s">
        <v>119</v>
      </c>
    </row>
    <row r="3" spans="1:12" s="10" customFormat="1" ht="27" customHeight="1">
      <c r="A3" s="237" t="s">
        <v>404</v>
      </c>
      <c r="B3" s="239" t="s">
        <v>43</v>
      </c>
      <c r="C3" s="91" t="s">
        <v>24</v>
      </c>
      <c r="D3" s="92">
        <v>134537</v>
      </c>
      <c r="E3" s="92">
        <v>135500</v>
      </c>
      <c r="F3" s="154">
        <f>(D3/E3)*100</f>
        <v>99.289298892988924</v>
      </c>
      <c r="G3" s="94"/>
      <c r="H3" s="94"/>
      <c r="I3" s="93"/>
      <c r="J3" s="92">
        <f>收支餘絀!C12</f>
        <v>162642298</v>
      </c>
      <c r="K3" s="92">
        <f>收支餘絀!D12</f>
        <v>151705000</v>
      </c>
      <c r="L3" s="93">
        <f>J3/K3*100-100</f>
        <v>7.2095830724102683</v>
      </c>
    </row>
    <row r="4" spans="1:12" s="10" customFormat="1" ht="27" customHeight="1">
      <c r="A4" s="238"/>
      <c r="B4" s="240"/>
      <c r="C4" s="91" t="s">
        <v>25</v>
      </c>
      <c r="D4" s="92">
        <f>D3+[1]營運量值!$D$4</f>
        <v>316946</v>
      </c>
      <c r="E4" s="92">
        <f>E3+[1]營運量值!$E$4</f>
        <v>308811</v>
      </c>
      <c r="F4" s="154">
        <f>(D4/E4)*100</f>
        <v>102.63429735339737</v>
      </c>
      <c r="G4" s="94"/>
      <c r="H4" s="94"/>
      <c r="I4" s="93"/>
      <c r="J4" s="92">
        <f>收支餘絀!G12</f>
        <v>344149966</v>
      </c>
      <c r="K4" s="92">
        <f>收支餘絀!H12</f>
        <v>343774000</v>
      </c>
      <c r="L4" s="93">
        <f>J4/K4*100-100</f>
        <v>0.10936429165673189</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32" t="s">
        <v>120</v>
      </c>
      <c r="B9" s="234"/>
      <c r="C9" s="91" t="s">
        <v>24</v>
      </c>
      <c r="D9" s="92">
        <f>D3</f>
        <v>134537</v>
      </c>
      <c r="E9" s="92">
        <f t="shared" ref="E9:F9" si="0">E3</f>
        <v>135500</v>
      </c>
      <c r="F9" s="147">
        <f t="shared" si="0"/>
        <v>99.289298892988924</v>
      </c>
      <c r="G9" s="94"/>
      <c r="H9" s="94"/>
      <c r="I9" s="93"/>
      <c r="J9" s="92">
        <f>J3</f>
        <v>162642298</v>
      </c>
      <c r="K9" s="92">
        <f>K3</f>
        <v>151705000</v>
      </c>
      <c r="L9" s="93">
        <f>L3</f>
        <v>7.2095830724102683</v>
      </c>
    </row>
    <row r="10" spans="1:12" s="10" customFormat="1" ht="27" customHeight="1">
      <c r="A10" s="233"/>
      <c r="B10" s="235"/>
      <c r="C10" s="91" t="s">
        <v>25</v>
      </c>
      <c r="D10" s="92">
        <f>D4</f>
        <v>316946</v>
      </c>
      <c r="E10" s="92">
        <f t="shared" ref="E10:F10" si="1">E4</f>
        <v>308811</v>
      </c>
      <c r="F10" s="147">
        <f t="shared" si="1"/>
        <v>102.63429735339737</v>
      </c>
      <c r="G10" s="94"/>
      <c r="H10" s="94"/>
      <c r="I10" s="93"/>
      <c r="J10" s="92">
        <f>J4</f>
        <v>344149966</v>
      </c>
      <c r="K10" s="92">
        <f>K4</f>
        <v>343774000</v>
      </c>
      <c r="L10" s="93">
        <f>J10/K10*100-100</f>
        <v>0.10936429165673189</v>
      </c>
    </row>
    <row r="11" spans="1:12" ht="44.25" hidden="1" customHeight="1">
      <c r="A11" s="236" t="s">
        <v>88</v>
      </c>
      <c r="B11" s="236"/>
      <c r="C11" s="236"/>
      <c r="D11" s="236"/>
      <c r="E11" s="236"/>
      <c r="F11" s="236"/>
      <c r="G11" s="236"/>
      <c r="H11" s="236"/>
      <c r="I11" s="236"/>
      <c r="J11" s="236"/>
      <c r="K11" s="236"/>
      <c r="L11" s="236"/>
    </row>
    <row r="12" spans="1:12" ht="22.5" customHeight="1">
      <c r="A12" s="236"/>
      <c r="B12" s="236"/>
      <c r="C12" s="236"/>
      <c r="D12" s="236"/>
      <c r="E12" s="236"/>
      <c r="F12" s="236"/>
      <c r="G12" s="236"/>
      <c r="H12" s="236"/>
      <c r="I12" s="236"/>
      <c r="J12" s="236"/>
      <c r="K12" s="236"/>
      <c r="L12" s="236"/>
    </row>
    <row r="225" spans="1:1" ht="29.25" customHeight="1">
      <c r="A225" s="157" t="s">
        <v>423</v>
      </c>
    </row>
    <row r="227" spans="1:1" ht="29.25" customHeight="1">
      <c r="A227" s="157" t="s">
        <v>424</v>
      </c>
    </row>
    <row r="228" spans="1:1" ht="29.25" customHeight="1">
      <c r="A228" s="157" t="s">
        <v>425</v>
      </c>
    </row>
    <row r="230" spans="1:1" ht="29.25" customHeight="1">
      <c r="A230" s="161" t="s">
        <v>421</v>
      </c>
    </row>
    <row r="231" spans="1:1" ht="29.25" customHeight="1">
      <c r="A231" s="161" t="s">
        <v>422</v>
      </c>
    </row>
    <row r="232" spans="1:1" ht="29.25" customHeight="1">
      <c r="A232" s="161" t="s">
        <v>426</v>
      </c>
    </row>
    <row r="233" spans="1:1" ht="29.25" customHeight="1">
      <c r="A233" s="157" t="s">
        <v>427</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中華民國106年7月份&amp;"華康楷書體W5,標準"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abSelected="1" zoomScale="75" zoomScaleNormal="75" zoomScaleSheetLayoutView="100" workbookViewId="0">
      <selection activeCell="H10" sqref="H10"/>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67" t="s">
        <v>223</v>
      </c>
      <c r="B1" s="270" t="s">
        <v>224</v>
      </c>
      <c r="C1" s="271"/>
      <c r="D1" s="271"/>
      <c r="E1" s="271"/>
      <c r="F1" s="271"/>
      <c r="G1" s="251" t="s">
        <v>225</v>
      </c>
      <c r="H1" s="255" t="s">
        <v>226</v>
      </c>
      <c r="I1" s="256"/>
      <c r="J1" s="256"/>
      <c r="K1" s="256"/>
      <c r="L1" s="256"/>
      <c r="M1" s="256"/>
      <c r="N1" s="264" t="s">
        <v>227</v>
      </c>
      <c r="O1" s="264" t="s">
        <v>397</v>
      </c>
    </row>
    <row r="2" spans="1:252" ht="17.100000000000001" customHeight="1">
      <c r="A2" s="268"/>
      <c r="B2" s="271"/>
      <c r="C2" s="271"/>
      <c r="D2" s="271"/>
      <c r="E2" s="271"/>
      <c r="F2" s="271"/>
      <c r="G2" s="252"/>
      <c r="H2" s="257" t="s">
        <v>228</v>
      </c>
      <c r="I2" s="258"/>
      <c r="J2" s="258"/>
      <c r="K2" s="259"/>
      <c r="L2" s="264" t="s">
        <v>229</v>
      </c>
      <c r="M2" s="265"/>
      <c r="N2" s="265"/>
      <c r="O2" s="265"/>
    </row>
    <row r="3" spans="1:252" ht="17.100000000000001" customHeight="1">
      <c r="A3" s="268"/>
      <c r="B3" s="264" t="s">
        <v>230</v>
      </c>
      <c r="C3" s="272" t="s">
        <v>420</v>
      </c>
      <c r="D3" s="251" t="s">
        <v>396</v>
      </c>
      <c r="E3" s="253" t="s">
        <v>231</v>
      </c>
      <c r="F3" s="251" t="s">
        <v>232</v>
      </c>
      <c r="G3" s="252"/>
      <c r="H3" s="260"/>
      <c r="I3" s="261"/>
      <c r="J3" s="261"/>
      <c r="K3" s="262"/>
      <c r="L3" s="265"/>
      <c r="M3" s="265"/>
      <c r="N3" s="265"/>
      <c r="O3" s="265"/>
      <c r="P3" s="50"/>
      <c r="AC3" s="50"/>
    </row>
    <row r="4" spans="1:252" ht="41.25" customHeight="1">
      <c r="A4" s="268"/>
      <c r="B4" s="265"/>
      <c r="C4" s="273"/>
      <c r="D4" s="252"/>
      <c r="E4" s="275"/>
      <c r="F4" s="252"/>
      <c r="G4" s="252"/>
      <c r="H4" s="253" t="s">
        <v>233</v>
      </c>
      <c r="I4" s="253" t="s">
        <v>234</v>
      </c>
      <c r="J4" s="253" t="s">
        <v>235</v>
      </c>
      <c r="K4" s="252" t="s">
        <v>236</v>
      </c>
      <c r="L4" s="251" t="s">
        <v>237</v>
      </c>
      <c r="M4" s="252" t="s">
        <v>238</v>
      </c>
      <c r="N4" s="265"/>
      <c r="O4" s="265"/>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69"/>
      <c r="B5" s="265"/>
      <c r="C5" s="274"/>
      <c r="D5" s="252"/>
      <c r="E5" s="276"/>
      <c r="F5" s="252"/>
      <c r="G5" s="252"/>
      <c r="H5" s="263"/>
      <c r="I5" s="263"/>
      <c r="J5" s="254"/>
      <c r="K5" s="252"/>
      <c r="L5" s="252"/>
      <c r="M5" s="252"/>
      <c r="N5" s="265"/>
      <c r="O5" s="265"/>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4318000</v>
      </c>
      <c r="H6" s="96">
        <f t="shared" si="0"/>
        <v>2481745</v>
      </c>
      <c r="I6" s="96">
        <v>0</v>
      </c>
      <c r="J6" s="96">
        <f>SUM(J7:J9)</f>
        <v>2481745</v>
      </c>
      <c r="K6" s="97">
        <f>J6/G6*100</f>
        <v>57.474409448818896</v>
      </c>
      <c r="L6" s="96">
        <f>L7+L8+L9</f>
        <v>-1836255</v>
      </c>
      <c r="M6" s="186">
        <f>L6/G6*100</f>
        <v>-42.525590551181104</v>
      </c>
      <c r="N6" s="112"/>
      <c r="O6" s="112"/>
    </row>
    <row r="7" spans="1:252" s="19" customFormat="1" ht="100.05" customHeight="1">
      <c r="A7" s="70" t="s">
        <v>240</v>
      </c>
      <c r="B7" s="96">
        <v>0</v>
      </c>
      <c r="C7" s="96">
        <v>16745000</v>
      </c>
      <c r="D7" s="96">
        <v>0</v>
      </c>
      <c r="E7" s="99"/>
      <c r="F7" s="99">
        <f>SUM(B7:E7)</f>
        <v>16745000</v>
      </c>
      <c r="G7" s="96">
        <v>2780000</v>
      </c>
      <c r="H7" s="96">
        <v>2162105</v>
      </c>
      <c r="I7" s="96">
        <v>0</v>
      </c>
      <c r="J7" s="100">
        <f>SUM(H7:I7)</f>
        <v>2162105</v>
      </c>
      <c r="K7" s="101">
        <f>J7/G7*100</f>
        <v>77.773561151079136</v>
      </c>
      <c r="L7" s="96">
        <f>J7-G7</f>
        <v>-617895</v>
      </c>
      <c r="M7" s="98">
        <f>L7/G7*100</f>
        <v>-22.226438848920864</v>
      </c>
      <c r="N7" s="148" t="s">
        <v>453</v>
      </c>
      <c r="O7" s="148" t="s">
        <v>445</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451</v>
      </c>
      <c r="O8" s="148" t="s">
        <v>445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v>309140</v>
      </c>
      <c r="I9" s="96">
        <v>0</v>
      </c>
      <c r="J9" s="100">
        <f>SUM(H9:I9)</f>
        <v>309140</v>
      </c>
      <c r="K9" s="152">
        <f>J9/G9*100</f>
        <v>20.100130039011706</v>
      </c>
      <c r="L9" s="96">
        <f>J9-G9</f>
        <v>-1228860</v>
      </c>
      <c r="M9" s="153">
        <f>L9/G9*100</f>
        <v>-79.899869960988298</v>
      </c>
      <c r="N9" s="148" t="s">
        <v>452</v>
      </c>
      <c r="O9" s="148" t="s">
        <v>445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4318000</v>
      </c>
      <c r="H10" s="96">
        <f>SUM(H7:H9)</f>
        <v>2481745</v>
      </c>
      <c r="I10" s="96"/>
      <c r="J10" s="96">
        <f>SUM(J7:J9)</f>
        <v>2481745</v>
      </c>
      <c r="K10" s="103">
        <f>J10/G10*100</f>
        <v>57.474409448818896</v>
      </c>
      <c r="L10" s="96">
        <f>SUM(L7:L9)</f>
        <v>-1836255</v>
      </c>
      <c r="M10" s="185">
        <f>L10/G10*100</f>
        <v>-42.525590551181104</v>
      </c>
      <c r="N10" s="20"/>
      <c r="O10" s="20"/>
    </row>
    <row r="11" spans="1:252" s="18" customFormat="1" ht="23.25" customHeight="1">
      <c r="A11" s="266"/>
      <c r="B11" s="266"/>
      <c r="C11" s="266"/>
      <c r="D11" s="266"/>
      <c r="E11" s="266"/>
      <c r="F11" s="266"/>
      <c r="G11" s="266"/>
      <c r="H11" s="266"/>
      <c r="I11" s="266"/>
      <c r="J11" s="266"/>
      <c r="K11" s="266"/>
      <c r="L11" s="266"/>
      <c r="M11" s="266"/>
      <c r="N11" s="266"/>
      <c r="O11" s="266"/>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423</v>
      </c>
    </row>
    <row r="227" spans="1:1" ht="396">
      <c r="A227" s="156" t="s">
        <v>424</v>
      </c>
    </row>
    <row r="228" spans="1:1" ht="409.6">
      <c r="A228" s="156" t="s">
        <v>425</v>
      </c>
    </row>
    <row r="230" spans="1:1" ht="19.8">
      <c r="A230" s="160" t="s">
        <v>421</v>
      </c>
    </row>
    <row r="231" spans="1:1" ht="19.8">
      <c r="A231" s="160" t="s">
        <v>422</v>
      </c>
    </row>
    <row r="232" spans="1:1" ht="19.8">
      <c r="A232" s="160" t="s">
        <v>426</v>
      </c>
    </row>
    <row r="233" spans="1:1" ht="409.6">
      <c r="A233" s="156" t="s">
        <v>427</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&amp;"標楷體,標準"中華民國106年7月份&amp;R&amp;10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C82" sqref="C82"/>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7" t="s">
        <v>1</v>
      </c>
      <c r="B1" s="277"/>
      <c r="C1" s="277"/>
      <c r="D1" s="277"/>
      <c r="E1" s="277"/>
    </row>
    <row r="2" spans="1:5" ht="19.8">
      <c r="A2" s="278" t="s">
        <v>14</v>
      </c>
      <c r="B2" s="278"/>
      <c r="C2" s="278"/>
      <c r="D2" s="278"/>
      <c r="E2" s="278"/>
    </row>
    <row r="3" spans="1:5">
      <c r="A3" s="279" t="s">
        <v>477</v>
      </c>
      <c r="B3" s="279"/>
      <c r="C3" s="279"/>
      <c r="D3" s="279"/>
      <c r="E3" s="279"/>
    </row>
    <row r="4" spans="1:5">
      <c r="A4" s="7"/>
      <c r="B4" s="7"/>
      <c r="C4" s="40"/>
      <c r="D4" s="7"/>
      <c r="E4" s="8" t="s">
        <v>89</v>
      </c>
    </row>
    <row r="5" spans="1:5">
      <c r="A5" s="282" t="s">
        <v>15</v>
      </c>
      <c r="B5" s="280" t="s">
        <v>247</v>
      </c>
      <c r="C5" s="280" t="s">
        <v>16</v>
      </c>
      <c r="D5" s="282" t="s">
        <v>17</v>
      </c>
      <c r="E5" s="282" t="s">
        <v>18</v>
      </c>
    </row>
    <row r="6" spans="1:5">
      <c r="A6" s="283"/>
      <c r="B6" s="281"/>
      <c r="C6" s="281"/>
      <c r="D6" s="283"/>
      <c r="E6" s="283"/>
    </row>
    <row r="7" spans="1:5">
      <c r="A7" s="60" t="s">
        <v>90</v>
      </c>
      <c r="B7" s="61" t="e">
        <f>SUM(B8,B100)</f>
        <v>#REF!</v>
      </c>
      <c r="C7" s="61">
        <f>SUM(C8,C100)</f>
        <v>162647839</v>
      </c>
      <c r="D7" s="61">
        <f>SUM(D8,D100)</f>
        <v>344202894</v>
      </c>
      <c r="E7" s="59"/>
    </row>
    <row r="8" spans="1:5">
      <c r="A8" s="60" t="s">
        <v>91</v>
      </c>
      <c r="B8" s="62" t="e">
        <f>SUM(B9)</f>
        <v>#REF!</v>
      </c>
      <c r="C8" s="62">
        <f>SUM(C9)</f>
        <v>162642298</v>
      </c>
      <c r="D8" s="62">
        <f>SUM(D9)</f>
        <v>344149966</v>
      </c>
      <c r="E8" s="59"/>
    </row>
    <row r="9" spans="1:5">
      <c r="A9" s="60" t="s">
        <v>92</v>
      </c>
      <c r="B9" s="62" t="e">
        <f>SUM(B10,B56,B66,B78,B88,B94,B97)</f>
        <v>#REF!</v>
      </c>
      <c r="C9" s="62">
        <f>SUM(C10,C56,C66,C78,C88,C94,C97)</f>
        <v>162642298</v>
      </c>
      <c r="D9" s="62">
        <f>SUM(D10,D56,D66,D78,D88,D94,D97)</f>
        <v>344149966</v>
      </c>
      <c r="E9" s="63"/>
    </row>
    <row r="10" spans="1:5">
      <c r="A10" s="64" t="s">
        <v>42</v>
      </c>
      <c r="B10" s="62" t="e">
        <f>SUM(B11,B16,B20,B24,B28,B34,B39,B44,B54)</f>
        <v>#REF!</v>
      </c>
      <c r="C10" s="114">
        <f>SUM(C11,C16,C20,C24,C28,C34,C39,C44,C54)</f>
        <v>157821663</v>
      </c>
      <c r="D10" s="62">
        <f>SUM(D11,D16,D20,D24,D28,D34,D39,D44,D54)</f>
        <v>312191598</v>
      </c>
      <c r="E10" s="59"/>
    </row>
    <row r="11" spans="1:5">
      <c r="A11" s="64" t="s">
        <v>93</v>
      </c>
      <c r="B11" s="62" t="e">
        <f>SUM(B12:B15)</f>
        <v>#REF!</v>
      </c>
      <c r="C11" s="62">
        <f>SUM(C13:C15)</f>
        <v>1189084</v>
      </c>
      <c r="D11" s="62">
        <f>SUM(D13:D15)</f>
        <v>4812432</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1149688</v>
      </c>
      <c r="D13" s="62">
        <f>收支餘絀!G16</f>
        <v>4655582</v>
      </c>
      <c r="E13" s="59"/>
    </row>
    <row r="14" spans="1:5" s="58" customFormat="1">
      <c r="A14" s="65" t="s">
        <v>52</v>
      </c>
      <c r="B14" s="62">
        <f>收支餘絀!B17</f>
        <v>358000</v>
      </c>
      <c r="C14" s="62">
        <f>收支餘絀!C17</f>
        <v>27073</v>
      </c>
      <c r="D14" s="62">
        <f>收支餘絀!G17</f>
        <v>128185</v>
      </c>
      <c r="E14" s="59"/>
    </row>
    <row r="15" spans="1:5" s="58" customFormat="1">
      <c r="A15" s="65" t="s">
        <v>80</v>
      </c>
      <c r="B15" s="62">
        <f>收支餘絀!B18</f>
        <v>150000</v>
      </c>
      <c r="C15" s="62">
        <f>收支餘絀!C18</f>
        <v>12323</v>
      </c>
      <c r="D15" s="62">
        <f>收支餘絀!G18</f>
        <v>28665</v>
      </c>
      <c r="E15" s="59"/>
    </row>
    <row r="16" spans="1:5">
      <c r="A16" s="64" t="s">
        <v>94</v>
      </c>
      <c r="B16" s="62">
        <f>SUM(B17:B19)</f>
        <v>17975000</v>
      </c>
      <c r="C16" s="62">
        <f>SUM(C17:C19)</f>
        <v>738372</v>
      </c>
      <c r="D16" s="62">
        <f>SUM(D17:D19)</f>
        <v>4925546</v>
      </c>
      <c r="E16" s="59"/>
    </row>
    <row r="17" spans="1:5" s="58" customFormat="1">
      <c r="A17" s="65" t="s">
        <v>53</v>
      </c>
      <c r="B17" s="62">
        <f>收支餘絀!B20</f>
        <v>12060000</v>
      </c>
      <c r="C17" s="62">
        <f>收支餘絀!C20</f>
        <v>347031</v>
      </c>
      <c r="D17" s="62">
        <f>收支餘絀!G20</f>
        <v>2985144</v>
      </c>
      <c r="E17" s="59"/>
    </row>
    <row r="18" spans="1:5" s="58" customFormat="1">
      <c r="A18" s="65" t="s">
        <v>54</v>
      </c>
      <c r="B18" s="62">
        <f>收支餘絀!B21</f>
        <v>2099000</v>
      </c>
      <c r="C18" s="62">
        <f>收支餘絀!C21</f>
        <v>117467</v>
      </c>
      <c r="D18" s="62">
        <f>收支餘絀!G21</f>
        <v>550314</v>
      </c>
      <c r="E18" s="59"/>
    </row>
    <row r="19" spans="1:5" s="58" customFormat="1">
      <c r="A19" s="65" t="s">
        <v>175</v>
      </c>
      <c r="B19" s="62">
        <f>收支餘絀!B22</f>
        <v>3816000</v>
      </c>
      <c r="C19" s="62">
        <f>收支餘絀!C22</f>
        <v>273874</v>
      </c>
      <c r="D19" s="62">
        <f>收支餘絀!G22</f>
        <v>1390088</v>
      </c>
      <c r="E19" s="59"/>
    </row>
    <row r="20" spans="1:5">
      <c r="A20" s="64" t="s">
        <v>95</v>
      </c>
      <c r="B20" s="62">
        <f>SUM(B21:B23)</f>
        <v>4484000</v>
      </c>
      <c r="C20" s="62">
        <f>SUM(C21:C23)</f>
        <v>880457</v>
      </c>
      <c r="D20" s="62">
        <f>SUM(D21:D23)</f>
        <v>2436954</v>
      </c>
      <c r="E20" s="59"/>
    </row>
    <row r="21" spans="1:5" s="58" customFormat="1">
      <c r="A21" s="65" t="s">
        <v>55</v>
      </c>
      <c r="B21" s="62">
        <f>收支餘絀!B24</f>
        <v>3467000</v>
      </c>
      <c r="C21" s="62">
        <f>收支餘絀!C24</f>
        <v>561002</v>
      </c>
      <c r="D21" s="62">
        <f>收支餘絀!G24</f>
        <v>1808292</v>
      </c>
      <c r="E21" s="59"/>
    </row>
    <row r="22" spans="1:5" s="58" customFormat="1">
      <c r="A22" s="65" t="s">
        <v>56</v>
      </c>
      <c r="B22" s="62">
        <f>收支餘絀!B25</f>
        <v>987000</v>
      </c>
      <c r="C22" s="62">
        <f>收支餘絀!C25</f>
        <v>318455</v>
      </c>
      <c r="D22" s="62">
        <f>收支餘絀!G25</f>
        <v>622652</v>
      </c>
      <c r="E22" s="59"/>
    </row>
    <row r="23" spans="1:5" s="58" customFormat="1">
      <c r="A23" s="65" t="s">
        <v>57</v>
      </c>
      <c r="B23" s="62">
        <f>收支餘絀!B26</f>
        <v>30000</v>
      </c>
      <c r="C23" s="62">
        <f>收支餘絀!C26</f>
        <v>1000</v>
      </c>
      <c r="D23" s="62">
        <f>收支餘絀!G26</f>
        <v>6010</v>
      </c>
      <c r="E23" s="59"/>
    </row>
    <row r="24" spans="1:5">
      <c r="A24" s="64" t="s">
        <v>96</v>
      </c>
      <c r="B24" s="62">
        <f>SUM(B25:B27)</f>
        <v>10311000</v>
      </c>
      <c r="C24" s="62">
        <f>SUM(C25:C27)</f>
        <v>1143655</v>
      </c>
      <c r="D24" s="62">
        <f>SUM(D25:D27)</f>
        <v>3312147</v>
      </c>
      <c r="E24" s="59"/>
    </row>
    <row r="25" spans="1:5" s="58" customFormat="1">
      <c r="A25" s="65" t="s">
        <v>58</v>
      </c>
      <c r="B25" s="62">
        <f>收支餘絀!B28</f>
        <v>7815000</v>
      </c>
      <c r="C25" s="62">
        <f>收支餘絀!C28</f>
        <v>1143655</v>
      </c>
      <c r="D25" s="62">
        <f>收支餘絀!G28</f>
        <v>3032234</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552825</v>
      </c>
      <c r="D28" s="62">
        <f>SUM(D29:D33)</f>
        <v>7596031</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73716</v>
      </c>
      <c r="D30" s="62">
        <f>收支餘絀!G33</f>
        <v>5533598</v>
      </c>
      <c r="E30" s="59"/>
    </row>
    <row r="31" spans="1:5" s="58" customFormat="1">
      <c r="A31" s="65" t="s">
        <v>62</v>
      </c>
      <c r="B31" s="62">
        <f>收支餘絀!B34</f>
        <v>4847000</v>
      </c>
      <c r="C31" s="62">
        <f>收支餘絀!C34</f>
        <v>425713</v>
      </c>
      <c r="D31" s="62">
        <f>收支餘絀!G34</f>
        <v>1744418</v>
      </c>
      <c r="E31" s="59"/>
    </row>
    <row r="32" spans="1:5" s="58" customFormat="1">
      <c r="A32" s="65" t="s">
        <v>81</v>
      </c>
      <c r="B32" s="62">
        <f>收支餘絀!B35</f>
        <v>260000</v>
      </c>
      <c r="C32" s="62">
        <f>收支餘絀!C35</f>
        <v>28143</v>
      </c>
      <c r="D32" s="62">
        <f>收支餘絀!G35</f>
        <v>44905</v>
      </c>
      <c r="E32" s="59"/>
    </row>
    <row r="33" spans="1:5" s="58" customFormat="1">
      <c r="A33" s="65" t="s">
        <v>63</v>
      </c>
      <c r="B33" s="62">
        <f>收支餘絀!B36</f>
        <v>424000</v>
      </c>
      <c r="C33" s="62">
        <f>收支餘絀!C36</f>
        <v>25253</v>
      </c>
      <c r="D33" s="62">
        <f>收支餘絀!G36</f>
        <v>273110</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hidden="1">
      <c r="A38" s="65" t="s">
        <v>183</v>
      </c>
      <c r="B38" s="62">
        <f>收支餘絀!B41</f>
        <v>0</v>
      </c>
      <c r="C38" s="62">
        <f>收支餘絀!C41</f>
        <v>0</v>
      </c>
      <c r="D38" s="62">
        <f>收支餘絀!G41</f>
        <v>0</v>
      </c>
      <c r="E38" s="59"/>
    </row>
    <row r="39" spans="1:5">
      <c r="A39" s="64" t="s">
        <v>97</v>
      </c>
      <c r="B39" s="62">
        <f>SUM(B40:B43)</f>
        <v>110454000</v>
      </c>
      <c r="C39" s="62">
        <f>SUM(C40:C43)</f>
        <v>7380205</v>
      </c>
      <c r="D39" s="62">
        <f>SUM(D40:D43)</f>
        <v>31610566</v>
      </c>
      <c r="E39" s="59"/>
    </row>
    <row r="40" spans="1:5" s="58" customFormat="1">
      <c r="A40" s="65" t="s">
        <v>28</v>
      </c>
      <c r="B40" s="114">
        <f>收支餘絀!B43</f>
        <v>5953000</v>
      </c>
      <c r="C40" s="114">
        <f>收支餘絀!C43</f>
        <v>963187</v>
      </c>
      <c r="D40" s="114">
        <f>收支餘絀!G43</f>
        <v>2095294</v>
      </c>
      <c r="E40" s="59"/>
    </row>
    <row r="41" spans="1:5" s="58" customFormat="1">
      <c r="A41" s="65" t="s">
        <v>64</v>
      </c>
      <c r="B41" s="62">
        <f>收支餘絀!B44</f>
        <v>20984000</v>
      </c>
      <c r="C41" s="62">
        <f>收支餘絀!C44</f>
        <v>1099175</v>
      </c>
      <c r="D41" s="62">
        <f>收支餘絀!G44</f>
        <v>4099205</v>
      </c>
      <c r="E41" s="59"/>
    </row>
    <row r="42" spans="1:5" s="58" customFormat="1">
      <c r="A42" s="65" t="s">
        <v>65</v>
      </c>
      <c r="B42" s="62">
        <f>收支餘絀!B45</f>
        <v>20724000</v>
      </c>
      <c r="C42" s="62">
        <f>收支餘絀!C45</f>
        <v>330916</v>
      </c>
      <c r="D42" s="62">
        <f>收支餘絀!G45</f>
        <v>4857215</v>
      </c>
      <c r="E42" s="59"/>
    </row>
    <row r="43" spans="1:5" s="58" customFormat="1">
      <c r="A43" s="65" t="s">
        <v>66</v>
      </c>
      <c r="B43" s="62">
        <f>收支餘絀!B46</f>
        <v>62793000</v>
      </c>
      <c r="C43" s="62">
        <f>收支餘絀!C46</f>
        <v>4986927</v>
      </c>
      <c r="D43" s="62">
        <f>收支餘絀!G46</f>
        <v>20558852</v>
      </c>
      <c r="E43" s="59"/>
    </row>
    <row r="44" spans="1:5">
      <c r="A44" s="64" t="s">
        <v>33</v>
      </c>
      <c r="B44" s="62">
        <f>SUM(B45:B53)</f>
        <v>356431000</v>
      </c>
      <c r="C44" s="114">
        <f>SUM(C45:C53)</f>
        <v>145933913</v>
      </c>
      <c r="D44" s="62">
        <f>SUM(D45:D53)</f>
        <v>257459476</v>
      </c>
      <c r="E44" s="59"/>
    </row>
    <row r="45" spans="1:5" s="58" customFormat="1">
      <c r="A45" s="65" t="s">
        <v>29</v>
      </c>
      <c r="B45" s="62">
        <f>收支餘絀!B48</f>
        <v>52000</v>
      </c>
      <c r="C45" s="62">
        <f>收支餘絀!C48</f>
        <v>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127050</v>
      </c>
      <c r="D47" s="62">
        <f>收支餘絀!G50</f>
        <v>127050</v>
      </c>
      <c r="E47" s="59"/>
    </row>
    <row r="48" spans="1:5" s="58" customFormat="1">
      <c r="A48" s="65" t="s">
        <v>78</v>
      </c>
      <c r="B48" s="62">
        <f>收支餘絀!B51</f>
        <v>2809000</v>
      </c>
      <c r="C48" s="62">
        <f>收支餘絀!C51</f>
        <v>208030</v>
      </c>
      <c r="D48" s="62">
        <f>收支餘絀!G51</f>
        <v>908169</v>
      </c>
      <c r="E48" s="59"/>
    </row>
    <row r="49" spans="1:5" s="58" customFormat="1">
      <c r="A49" s="65" t="s">
        <v>243</v>
      </c>
      <c r="B49" s="62">
        <f>收支餘絀!B52</f>
        <v>600000</v>
      </c>
      <c r="C49" s="62">
        <f>收支餘絀!C52</f>
        <v>0</v>
      </c>
      <c r="D49" s="62">
        <f>收支餘絀!G52</f>
        <v>192000</v>
      </c>
      <c r="E49" s="59"/>
    </row>
    <row r="50" spans="1:5" s="58" customFormat="1">
      <c r="A50" s="65" t="s">
        <v>30</v>
      </c>
      <c r="B50" s="62">
        <f>收支餘絀!B53</f>
        <v>689000</v>
      </c>
      <c r="C50" s="62">
        <f>收支餘絀!C53</f>
        <v>0</v>
      </c>
      <c r="D50" s="62">
        <f>收支餘絀!G53</f>
        <v>45275</v>
      </c>
      <c r="E50" s="59"/>
    </row>
    <row r="51" spans="1:5" s="58" customFormat="1">
      <c r="A51" s="65" t="s">
        <v>32</v>
      </c>
      <c r="B51" s="62">
        <f>收支餘絀!B54</f>
        <v>332585000</v>
      </c>
      <c r="C51" s="114">
        <f>收支餘絀!C54</f>
        <v>142721820</v>
      </c>
      <c r="D51" s="62">
        <f>收支餘絀!G54</f>
        <v>252633050</v>
      </c>
      <c r="E51" s="59"/>
    </row>
    <row r="52" spans="1:5" s="58" customFormat="1">
      <c r="A52" s="65" t="s">
        <v>31</v>
      </c>
      <c r="B52" s="62">
        <f>收支餘絀!B55</f>
        <v>19676000</v>
      </c>
      <c r="C52" s="62">
        <f>收支餘絀!C55</f>
        <v>2877013</v>
      </c>
      <c r="D52" s="62">
        <f>收支餘絀!G55</f>
        <v>3536932</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3152</v>
      </c>
      <c r="D54" s="62">
        <f>SUM(D55)</f>
        <v>13682</v>
      </c>
      <c r="E54" s="59"/>
    </row>
    <row r="55" spans="1:5" s="58" customFormat="1">
      <c r="A55" s="65" t="s">
        <v>164</v>
      </c>
      <c r="B55" s="62">
        <f>收支餘絀!B58</f>
        <v>300000</v>
      </c>
      <c r="C55" s="62">
        <f>收支餘絀!C58</f>
        <v>3152</v>
      </c>
      <c r="D55" s="62">
        <f>收支餘絀!G58</f>
        <v>13682</v>
      </c>
      <c r="E55" s="59"/>
    </row>
    <row r="56" spans="1:5">
      <c r="A56" s="64" t="s">
        <v>98</v>
      </c>
      <c r="B56" s="62">
        <f>SUM(B57,B60)</f>
        <v>27622000</v>
      </c>
      <c r="C56" s="62">
        <f>SUM(C57,C60)</f>
        <v>1547266</v>
      </c>
      <c r="D56" s="62">
        <f>SUM(D57,D60)</f>
        <v>7537087</v>
      </c>
      <c r="E56" s="59"/>
    </row>
    <row r="57" spans="1:5">
      <c r="A57" s="64" t="s">
        <v>99</v>
      </c>
      <c r="B57" s="62">
        <f>SUM(B58:B59)</f>
        <v>1069000</v>
      </c>
      <c r="C57" s="62">
        <f>SUM(C58:C59)</f>
        <v>75741</v>
      </c>
      <c r="D57" s="62">
        <f>SUM(D58:D59)</f>
        <v>396775</v>
      </c>
      <c r="E57" s="59"/>
    </row>
    <row r="58" spans="1:5" s="58" customFormat="1">
      <c r="A58" s="65" t="s">
        <v>67</v>
      </c>
      <c r="B58" s="62">
        <f>收支餘絀!B61</f>
        <v>204000</v>
      </c>
      <c r="C58" s="62">
        <f>收支餘絀!C61</f>
        <v>945</v>
      </c>
      <c r="D58" s="62">
        <f>收支餘絀!G61</f>
        <v>93064</v>
      </c>
      <c r="E58" s="59"/>
    </row>
    <row r="59" spans="1:5" s="58" customFormat="1">
      <c r="A59" s="65" t="s">
        <v>68</v>
      </c>
      <c r="B59" s="62">
        <f>收支餘絀!B62</f>
        <v>865000</v>
      </c>
      <c r="C59" s="62">
        <f>收支餘絀!C62</f>
        <v>74796</v>
      </c>
      <c r="D59" s="62">
        <f>收支餘絀!G62</f>
        <v>303711</v>
      </c>
      <c r="E59" s="59"/>
    </row>
    <row r="60" spans="1:5">
      <c r="A60" s="64" t="s">
        <v>34</v>
      </c>
      <c r="B60" s="62">
        <f>SUM(B61:B65)</f>
        <v>26553000</v>
      </c>
      <c r="C60" s="62">
        <f>SUM(C61:C65)</f>
        <v>1471525</v>
      </c>
      <c r="D60" s="62">
        <f>SUM(D61:D65)</f>
        <v>7140312</v>
      </c>
      <c r="E60" s="59"/>
    </row>
    <row r="61" spans="1:5" s="58" customFormat="1">
      <c r="A61" s="65" t="s">
        <v>139</v>
      </c>
      <c r="B61" s="62">
        <f>收支餘絀!B64</f>
        <v>11927000</v>
      </c>
      <c r="C61" s="62">
        <f>收支餘絀!C64</f>
        <v>622794</v>
      </c>
      <c r="D61" s="62">
        <f>收支餘絀!G64</f>
        <v>3838851</v>
      </c>
      <c r="E61" s="59"/>
    </row>
    <row r="62" spans="1:5" s="58" customFormat="1">
      <c r="A62" s="65" t="s">
        <v>154</v>
      </c>
      <c r="B62" s="62">
        <f>收支餘絀!B65</f>
        <v>854000</v>
      </c>
      <c r="C62" s="62">
        <f>收支餘絀!C65</f>
        <v>55317</v>
      </c>
      <c r="D62" s="62">
        <f>收支餘絀!G65</f>
        <v>473911</v>
      </c>
      <c r="E62" s="59"/>
    </row>
    <row r="63" spans="1:5" s="58" customFormat="1">
      <c r="A63" s="65" t="s">
        <v>70</v>
      </c>
      <c r="B63" s="62">
        <f>收支餘絀!B66</f>
        <v>11301000</v>
      </c>
      <c r="C63" s="62">
        <f>收支餘絀!C66</f>
        <v>770855</v>
      </c>
      <c r="D63" s="62">
        <f>收支餘絀!G66</f>
        <v>2629210</v>
      </c>
      <c r="E63" s="59"/>
    </row>
    <row r="64" spans="1:5" s="58" customFormat="1">
      <c r="A64" s="65" t="s">
        <v>121</v>
      </c>
      <c r="B64" s="62">
        <f>收支餘絀!B67</f>
        <v>20000</v>
      </c>
      <c r="C64" s="62">
        <f>收支餘絀!C67</f>
        <v>15850</v>
      </c>
      <c r="D64" s="62">
        <f>收支餘絀!G67</f>
        <v>16450</v>
      </c>
      <c r="E64" s="59"/>
    </row>
    <row r="65" spans="1:5" s="58" customFormat="1">
      <c r="A65" s="65" t="s">
        <v>71</v>
      </c>
      <c r="B65" s="62">
        <f>收支餘絀!B68</f>
        <v>2451000</v>
      </c>
      <c r="C65" s="62">
        <f>收支餘絀!C68</f>
        <v>6709</v>
      </c>
      <c r="D65" s="62">
        <f>收支餘絀!G68</f>
        <v>181890</v>
      </c>
      <c r="E65" s="59"/>
    </row>
    <row r="66" spans="1:5">
      <c r="A66" s="64" t="s">
        <v>37</v>
      </c>
      <c r="B66" s="62">
        <f>SUM(B67,B69,B71,B74,B76)</f>
        <v>15168000</v>
      </c>
      <c r="C66" s="62">
        <f>SUM(C67,C69,C71,C74,C76)</f>
        <v>1312175</v>
      </c>
      <c r="D66" s="62">
        <f>SUM(D67,D69,D71,D74,D76)</f>
        <v>6140862</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73300</v>
      </c>
      <c r="D69" s="62">
        <f>SUM(D70)</f>
        <v>544400</v>
      </c>
      <c r="E69" s="59"/>
    </row>
    <row r="70" spans="1:5" s="58" customFormat="1">
      <c r="A70" s="65" t="s">
        <v>86</v>
      </c>
      <c r="B70" s="62">
        <f>收支餘絀!B73</f>
        <v>1833000</v>
      </c>
      <c r="C70" s="62">
        <f>收支餘絀!C73</f>
        <v>73300</v>
      </c>
      <c r="D70" s="62">
        <f>收支餘絀!G73</f>
        <v>544400</v>
      </c>
      <c r="E70" s="59"/>
    </row>
    <row r="71" spans="1:5">
      <c r="A71" s="64" t="s">
        <v>100</v>
      </c>
      <c r="B71" s="62">
        <f>SUM(B72:B73)</f>
        <v>8492000</v>
      </c>
      <c r="C71" s="62">
        <f>SUM(C72:C73)</f>
        <v>976525</v>
      </c>
      <c r="D71" s="62">
        <f>SUM(D72:D73)</f>
        <v>4096925</v>
      </c>
      <c r="E71" s="59"/>
    </row>
    <row r="72" spans="1:5" s="58" customFormat="1">
      <c r="A72" s="65" t="s">
        <v>177</v>
      </c>
      <c r="B72" s="62">
        <f>收支餘絀!B75</f>
        <v>8196000</v>
      </c>
      <c r="C72" s="62">
        <f>收支餘絀!C75</f>
        <v>976525</v>
      </c>
      <c r="D72" s="62">
        <f>收支餘絀!G75</f>
        <v>4078025</v>
      </c>
      <c r="E72" s="59"/>
    </row>
    <row r="73" spans="1:5" s="58" customFormat="1">
      <c r="A73" s="65" t="s">
        <v>72</v>
      </c>
      <c r="B73" s="62">
        <f>收支餘絀!B76</f>
        <v>296000</v>
      </c>
      <c r="C73" s="62">
        <f>收支餘絀!C76</f>
        <v>0</v>
      </c>
      <c r="D73" s="62">
        <f>收支餘絀!G76</f>
        <v>18900</v>
      </c>
      <c r="E73" s="59"/>
    </row>
    <row r="74" spans="1:5">
      <c r="A74" s="64" t="s">
        <v>101</v>
      </c>
      <c r="B74" s="62">
        <f>SUM(B75)</f>
        <v>4743000</v>
      </c>
      <c r="C74" s="62">
        <f>SUM(C75)</f>
        <v>262350</v>
      </c>
      <c r="D74" s="62">
        <f>SUM(D75)</f>
        <v>1451737</v>
      </c>
      <c r="E74" s="59"/>
    </row>
    <row r="75" spans="1:5" s="58" customFormat="1">
      <c r="A75" s="65" t="s">
        <v>73</v>
      </c>
      <c r="B75" s="62">
        <f>收支餘絀!B78</f>
        <v>4743000</v>
      </c>
      <c r="C75" s="62">
        <f>收支餘絀!C78</f>
        <v>262350</v>
      </c>
      <c r="D75" s="62">
        <f>收支餘絀!G78</f>
        <v>1451737</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1961194</v>
      </c>
      <c r="D78" s="62">
        <f>SUM(D79,D81,D83,D85)</f>
        <v>18250419</v>
      </c>
      <c r="E78" s="59"/>
    </row>
    <row r="79" spans="1:5">
      <c r="A79" s="64" t="s">
        <v>103</v>
      </c>
      <c r="B79" s="62">
        <f>SUM(B80)</f>
        <v>17641000</v>
      </c>
      <c r="C79" s="62">
        <f>SUM(C80)</f>
        <v>1166582</v>
      </c>
      <c r="D79" s="62">
        <f>SUM(D80)</f>
        <v>8683829</v>
      </c>
      <c r="E79" s="59"/>
    </row>
    <row r="80" spans="1:5" s="58" customFormat="1">
      <c r="A80" s="65" t="s">
        <v>74</v>
      </c>
      <c r="B80" s="62">
        <f>收支餘絀!B83</f>
        <v>17641000</v>
      </c>
      <c r="C80" s="62">
        <f>收支餘絀!C83</f>
        <v>1166582</v>
      </c>
      <c r="D80" s="62">
        <f>收支餘絀!G83</f>
        <v>8683829</v>
      </c>
      <c r="E80" s="59"/>
    </row>
    <row r="81" spans="1:5">
      <c r="A81" s="64" t="s">
        <v>104</v>
      </c>
      <c r="B81" s="62">
        <f>SUM(B82)</f>
        <v>1099000</v>
      </c>
      <c r="C81" s="62">
        <f>SUM(C82)</f>
        <v>49547</v>
      </c>
      <c r="D81" s="62">
        <f>SUM(D82)</f>
        <v>346599</v>
      </c>
      <c r="E81" s="59"/>
    </row>
    <row r="82" spans="1:5" s="58" customFormat="1">
      <c r="A82" s="65" t="s">
        <v>75</v>
      </c>
      <c r="B82" s="62">
        <f>收支餘絀!B85</f>
        <v>1099000</v>
      </c>
      <c r="C82" s="62">
        <f>收支餘絀!C85</f>
        <v>49547</v>
      </c>
      <c r="D82" s="62">
        <f>收支餘絀!G85</f>
        <v>346599</v>
      </c>
      <c r="E82" s="59"/>
    </row>
    <row r="83" spans="1:5">
      <c r="A83" s="64" t="s">
        <v>105</v>
      </c>
      <c r="B83" s="62">
        <f>SUM(B84)</f>
        <v>2369000</v>
      </c>
      <c r="C83" s="62">
        <f>SUM(C84)</f>
        <v>87601</v>
      </c>
      <c r="D83" s="62">
        <f>SUM(D84)</f>
        <v>666134</v>
      </c>
      <c r="E83" s="59"/>
    </row>
    <row r="84" spans="1:5" s="58" customFormat="1">
      <c r="A84" s="65" t="s">
        <v>76</v>
      </c>
      <c r="B84" s="62">
        <f>收支餘絀!B87</f>
        <v>2369000</v>
      </c>
      <c r="C84" s="62">
        <f>收支餘絀!C87</f>
        <v>87601</v>
      </c>
      <c r="D84" s="62">
        <f>收支餘絀!G87</f>
        <v>666134</v>
      </c>
      <c r="E84" s="59"/>
    </row>
    <row r="85" spans="1:5">
      <c r="A85" s="64" t="s">
        <v>106</v>
      </c>
      <c r="B85" s="62">
        <f>SUM(B86)</f>
        <v>21247000</v>
      </c>
      <c r="C85" s="62">
        <f>SUM(C86:C87)</f>
        <v>657464</v>
      </c>
      <c r="D85" s="62">
        <f>SUM(D86:D87)</f>
        <v>8553857</v>
      </c>
      <c r="E85" s="59"/>
    </row>
    <row r="86" spans="1:5" s="58" customFormat="1">
      <c r="A86" s="65" t="s">
        <v>77</v>
      </c>
      <c r="B86" s="62">
        <f>收支餘絀!B89</f>
        <v>21247000</v>
      </c>
      <c r="C86" s="62">
        <f>收支餘絀!C89</f>
        <v>656967</v>
      </c>
      <c r="D86" s="62">
        <f>收支餘絀!G89</f>
        <v>8550378</v>
      </c>
      <c r="E86" s="59"/>
    </row>
    <row r="87" spans="1:5" s="7" customFormat="1">
      <c r="A87" s="65" t="s">
        <v>440</v>
      </c>
      <c r="B87" s="62"/>
      <c r="C87" s="62">
        <f>收支餘絀!C90</f>
        <v>497</v>
      </c>
      <c r="D87" s="62">
        <f>收支餘絀!G90</f>
        <v>3479</v>
      </c>
      <c r="E87" s="59"/>
    </row>
    <row r="88" spans="1:5">
      <c r="A88" s="64" t="s">
        <v>400</v>
      </c>
      <c r="B88" s="62">
        <f>SUM(B91,B89)</f>
        <v>0</v>
      </c>
      <c r="C88" s="62">
        <f>SUM(C91,C89)</f>
        <v>0</v>
      </c>
      <c r="D88" s="62">
        <f>SUM(D91,D89)</f>
        <v>30000</v>
      </c>
      <c r="E88" s="59"/>
    </row>
    <row r="89" spans="1:5">
      <c r="A89" s="64" t="s">
        <v>431</v>
      </c>
      <c r="B89" s="62">
        <f>B90</f>
        <v>0</v>
      </c>
      <c r="C89" s="62">
        <f>C90</f>
        <v>0</v>
      </c>
      <c r="D89" s="62">
        <f>D90</f>
        <v>30000</v>
      </c>
      <c r="E89" s="59"/>
    </row>
    <row r="90" spans="1:5" s="58" customFormat="1">
      <c r="A90" s="65" t="s">
        <v>432</v>
      </c>
      <c r="B90" s="62">
        <f>收支餘絀!B93</f>
        <v>0</v>
      </c>
      <c r="C90" s="62">
        <f>收支餘絀!C93</f>
        <v>0</v>
      </c>
      <c r="D90" s="62">
        <f>收支餘絀!G93</f>
        <v>30000</v>
      </c>
      <c r="E90" s="59"/>
    </row>
    <row r="91" spans="1:5" hidden="1">
      <c r="A91" s="64" t="s">
        <v>401</v>
      </c>
      <c r="B91" s="62">
        <f>B93+B92</f>
        <v>0</v>
      </c>
      <c r="C91" s="62">
        <f>C93+C92</f>
        <v>0</v>
      </c>
      <c r="D91" s="62">
        <f>D93+D92</f>
        <v>0</v>
      </c>
      <c r="E91" s="59"/>
    </row>
    <row r="92" spans="1:5" s="58" customFormat="1" hidden="1">
      <c r="A92" s="65" t="s">
        <v>402</v>
      </c>
      <c r="B92" s="62">
        <f>收支餘絀!B95</f>
        <v>0</v>
      </c>
      <c r="C92" s="62">
        <f>收支餘絀!C95</f>
        <v>0</v>
      </c>
      <c r="D92" s="62">
        <f>收支餘絀!G95</f>
        <v>0</v>
      </c>
      <c r="E92" s="59"/>
    </row>
    <row r="93" spans="1:5" s="58" customFormat="1" hidden="1">
      <c r="A93" s="65" t="s">
        <v>403</v>
      </c>
      <c r="B93" s="62">
        <f>收支餘絀!B96</f>
        <v>0</v>
      </c>
      <c r="C93" s="62">
        <f>收支餘絀!C96</f>
        <v>0</v>
      </c>
      <c r="D93" s="62">
        <f>收支餘絀!G96</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444</v>
      </c>
      <c r="B96" s="62">
        <f>收支餘絀!B99</f>
        <v>0</v>
      </c>
      <c r="C96" s="62">
        <f>收支餘絀!C99</f>
        <v>0</v>
      </c>
      <c r="D96" s="62">
        <f>收支餘絀!G99</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收支餘絀!B102</f>
        <v>0</v>
      </c>
      <c r="C99" s="62">
        <f>收支餘絀!C102</f>
        <v>0</v>
      </c>
      <c r="D99" s="62">
        <f>收支餘絀!G102</f>
        <v>0</v>
      </c>
      <c r="E99" s="59"/>
    </row>
    <row r="100" spans="1:5">
      <c r="A100" s="60" t="s">
        <v>107</v>
      </c>
      <c r="B100" s="62">
        <f>SUM(B101)</f>
        <v>1069000</v>
      </c>
      <c r="C100" s="62">
        <f>SUM(C101)</f>
        <v>5541</v>
      </c>
      <c r="D100" s="62">
        <f>SUM(D101)</f>
        <v>52928</v>
      </c>
      <c r="E100" s="66"/>
    </row>
    <row r="101" spans="1:5">
      <c r="A101" s="60" t="s">
        <v>108</v>
      </c>
      <c r="B101" s="62">
        <f>SUM(B102,B130,B140,B147)</f>
        <v>1069000</v>
      </c>
      <c r="C101" s="62">
        <f>SUM(C102,C130,C140,C147)</f>
        <v>5541</v>
      </c>
      <c r="D101" s="62">
        <f>SUM(D102,D130,D140,D147)</f>
        <v>52928</v>
      </c>
      <c r="E101" s="59"/>
    </row>
    <row r="102" spans="1:5">
      <c r="A102" s="64" t="s">
        <v>42</v>
      </c>
      <c r="B102" s="62">
        <f>SUM(B103,B107,B111,B114,B116,B120,B123,B128)</f>
        <v>970000</v>
      </c>
      <c r="C102" s="62">
        <f>SUM(C103,C107,C111,C114,C116,C120,C123,C128)</f>
        <v>5541</v>
      </c>
      <c r="D102" s="62">
        <f>SUM(D103,D107,D111,D114,D116,D120,D123,D128)</f>
        <v>52928</v>
      </c>
      <c r="E102" s="59"/>
    </row>
    <row r="103" spans="1:5" hidden="1">
      <c r="A103" s="64" t="s">
        <v>93</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165</v>
      </c>
      <c r="B105" s="62">
        <f>收支餘絀!B108</f>
        <v>10000</v>
      </c>
      <c r="C105" s="62">
        <f>收支餘絀!C108</f>
        <v>0</v>
      </c>
      <c r="D105" s="62">
        <f>收支餘絀!G108</f>
        <v>0</v>
      </c>
      <c r="E105" s="59"/>
    </row>
    <row r="106" spans="1:5" s="58" customFormat="1" hidden="1">
      <c r="A106" s="65" t="s">
        <v>159</v>
      </c>
      <c r="B106" s="62">
        <f>收支餘絀!B109</f>
        <v>0</v>
      </c>
      <c r="C106" s="62">
        <f>收支餘絀!C109</f>
        <v>0</v>
      </c>
      <c r="D106" s="62">
        <f>收支餘絀!G109</f>
        <v>0</v>
      </c>
      <c r="E106" s="59"/>
    </row>
    <row r="107" spans="1:5">
      <c r="A107" s="64" t="s">
        <v>94</v>
      </c>
      <c r="B107" s="62">
        <f>SUM(B108:B109)</f>
        <v>50000</v>
      </c>
      <c r="C107" s="62">
        <f>SUM(C108:C109)</f>
        <v>125</v>
      </c>
      <c r="D107" s="62">
        <f>SUM(D108:D109)</f>
        <v>32490</v>
      </c>
      <c r="E107" s="59"/>
    </row>
    <row r="108" spans="1:5" s="58" customFormat="1">
      <c r="A108" s="65" t="s">
        <v>53</v>
      </c>
      <c r="B108" s="62">
        <f>收支餘絀!B111</f>
        <v>20000</v>
      </c>
      <c r="C108" s="62">
        <f>收支餘絀!C111</f>
        <v>125</v>
      </c>
      <c r="D108" s="62">
        <f>收支餘絀!G111</f>
        <v>32490</v>
      </c>
      <c r="E108" s="59"/>
    </row>
    <row r="109" spans="1:5" s="58" customFormat="1" hidden="1">
      <c r="A109" s="65" t="s">
        <v>131</v>
      </c>
      <c r="B109" s="62">
        <f>收支餘絀!B112</f>
        <v>30000</v>
      </c>
      <c r="C109" s="62">
        <f>收支餘絀!C112</f>
        <v>0</v>
      </c>
      <c r="D109" s="62">
        <f>收支餘絀!G112</f>
        <v>0</v>
      </c>
      <c r="E109" s="59"/>
    </row>
    <row r="110" spans="1:5" s="58" customFormat="1" hidden="1">
      <c r="A110" s="65" t="s">
        <v>435</v>
      </c>
      <c r="B110" s="62">
        <f>收支餘絀!B113</f>
        <v>30000</v>
      </c>
      <c r="C110" s="62">
        <f>收支餘絀!C113</f>
        <v>0</v>
      </c>
      <c r="D110" s="62">
        <f>收支餘絀!G113</f>
        <v>0</v>
      </c>
      <c r="E110" s="59"/>
    </row>
    <row r="111" spans="1:5" hidden="1">
      <c r="A111" s="64" t="s">
        <v>95</v>
      </c>
      <c r="B111" s="62">
        <f>SUM(B113+B112)</f>
        <v>0</v>
      </c>
      <c r="C111" s="62">
        <f>SUM(C113+C112)</f>
        <v>0</v>
      </c>
      <c r="D111" s="62">
        <f>SUM(D113+D112)</f>
        <v>0</v>
      </c>
      <c r="E111" s="59"/>
    </row>
    <row r="112" spans="1:5" s="58" customFormat="1" hidden="1">
      <c r="A112" s="65" t="s">
        <v>111</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96</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132</v>
      </c>
      <c r="B117" s="62">
        <f>收支餘絀!B120</f>
        <v>260000</v>
      </c>
      <c r="C117" s="62">
        <f>收支餘絀!C120</f>
        <v>0</v>
      </c>
      <c r="D117" s="62">
        <f>收支餘絀!G120</f>
        <v>0</v>
      </c>
      <c r="E117" s="59"/>
    </row>
    <row r="118" spans="1:5" s="58" customFormat="1" hidden="1">
      <c r="A118" s="65" t="s">
        <v>436</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133</v>
      </c>
      <c r="B120" s="62">
        <f>SUM(B121:B122)</f>
        <v>0</v>
      </c>
      <c r="C120" s="62">
        <f>SUM(C121:C122)</f>
        <v>0</v>
      </c>
      <c r="D120" s="62">
        <f>SUM(D121:D122)</f>
        <v>0</v>
      </c>
      <c r="E120" s="59"/>
    </row>
    <row r="121" spans="1:5" s="58" customFormat="1" hidden="1">
      <c r="A121" s="65" t="s">
        <v>113</v>
      </c>
      <c r="B121" s="62">
        <f>收支餘絀!B124</f>
        <v>0</v>
      </c>
      <c r="C121" s="62">
        <f>收支餘絀!C124</f>
        <v>0</v>
      </c>
      <c r="D121" s="62">
        <f>收支餘絀!G124</f>
        <v>0</v>
      </c>
      <c r="E121" s="59"/>
    </row>
    <row r="122" spans="1:5" s="58" customFormat="1" hidden="1">
      <c r="A122" s="65" t="s">
        <v>166</v>
      </c>
      <c r="B122" s="62">
        <f>收支餘絀!B125</f>
        <v>0</v>
      </c>
      <c r="C122" s="62">
        <f>收支餘絀!C125</f>
        <v>0</v>
      </c>
      <c r="D122" s="62">
        <f>收支餘絀!G125</f>
        <v>0</v>
      </c>
      <c r="E122" s="59"/>
    </row>
    <row r="123" spans="1:5">
      <c r="A123" s="64" t="s">
        <v>97</v>
      </c>
      <c r="B123" s="62">
        <f>SUM(B124:B127)</f>
        <v>80000</v>
      </c>
      <c r="C123" s="62">
        <f>SUM(C124:C127)</f>
        <v>5416</v>
      </c>
      <c r="D123" s="62">
        <f>SUM(D124:D127)</f>
        <v>20438</v>
      </c>
      <c r="E123" s="59"/>
    </row>
    <row r="124" spans="1:5" s="58" customFormat="1">
      <c r="A124" s="65" t="s">
        <v>28</v>
      </c>
      <c r="B124" s="62">
        <f>收支餘絀!B127</f>
        <v>80000</v>
      </c>
      <c r="C124" s="62">
        <f>收支餘絀!C127</f>
        <v>5416</v>
      </c>
      <c r="D124" s="62">
        <f>收支餘絀!G127</f>
        <v>20438</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134</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135</v>
      </c>
      <c r="B130" s="62">
        <f>SUM(B131,B134)</f>
        <v>99000</v>
      </c>
      <c r="C130" s="62">
        <f>SUM(C131,C134)</f>
        <v>0</v>
      </c>
      <c r="D130" s="62">
        <f>SUM(D131,D134)</f>
        <v>0</v>
      </c>
      <c r="E130" s="59"/>
    </row>
    <row r="131" spans="1:5" hidden="1">
      <c r="A131" s="64" t="s">
        <v>136</v>
      </c>
      <c r="B131" s="62">
        <f>SUM(B132:B133)</f>
        <v>0</v>
      </c>
      <c r="C131" s="62">
        <f>SUM(C132:C133)</f>
        <v>0</v>
      </c>
      <c r="D131" s="62">
        <f>SUM(D132:D133)</f>
        <v>0</v>
      </c>
      <c r="E131" s="59"/>
    </row>
    <row r="132" spans="1:5" s="58" customFormat="1" hidden="1">
      <c r="A132" s="65" t="s">
        <v>155</v>
      </c>
      <c r="B132" s="62">
        <f>收支餘絀!B135</f>
        <v>0</v>
      </c>
      <c r="C132" s="62">
        <f>收支餘絀!C135</f>
        <v>0</v>
      </c>
      <c r="D132" s="62">
        <f>收支餘絀!G135</f>
        <v>0</v>
      </c>
      <c r="E132" s="59"/>
    </row>
    <row r="133" spans="1:5" s="58" customFormat="1" hidden="1">
      <c r="A133" s="65" t="s">
        <v>137</v>
      </c>
      <c r="B133" s="62">
        <f>收支餘絀!B136</f>
        <v>0</v>
      </c>
      <c r="C133" s="62">
        <f>收支餘絀!C136</f>
        <v>0</v>
      </c>
      <c r="D133" s="62">
        <f>收支餘絀!G136</f>
        <v>0</v>
      </c>
      <c r="E133" s="59"/>
    </row>
    <row r="134" spans="1:5" hidden="1">
      <c r="A134" s="64" t="s">
        <v>138</v>
      </c>
      <c r="B134" s="62">
        <f>SUM(B135:B139)</f>
        <v>99000</v>
      </c>
      <c r="C134" s="62">
        <f>SUM(C135:C139)</f>
        <v>0</v>
      </c>
      <c r="D134" s="62">
        <f>SUM(D135:D139)</f>
        <v>0</v>
      </c>
      <c r="E134" s="59"/>
    </row>
    <row r="135" spans="1:5" s="58" customFormat="1" hidden="1">
      <c r="A135" s="65" t="s">
        <v>139</v>
      </c>
      <c r="B135" s="62">
        <f>收支餘絀!B138</f>
        <v>99000</v>
      </c>
      <c r="C135" s="62">
        <f>收支餘絀!C138</f>
        <v>0</v>
      </c>
      <c r="D135" s="62">
        <f>收支餘絀!G138</f>
        <v>0</v>
      </c>
      <c r="E135" s="59"/>
    </row>
    <row r="136" spans="1:5" s="58" customFormat="1" hidden="1">
      <c r="A136" s="65" t="s">
        <v>154</v>
      </c>
      <c r="B136" s="62">
        <f>收支餘絀!B139</f>
        <v>0</v>
      </c>
      <c r="C136" s="62">
        <f>收支餘絀!C139</f>
        <v>0</v>
      </c>
      <c r="D136" s="62">
        <f>收支餘絀!G139</f>
        <v>0</v>
      </c>
      <c r="E136" s="59"/>
    </row>
    <row r="137" spans="1:5" s="58" customFormat="1" hidden="1">
      <c r="A137" s="65" t="s">
        <v>141</v>
      </c>
      <c r="B137" s="62">
        <f>收支餘絀!B140</f>
        <v>0</v>
      </c>
      <c r="C137" s="62">
        <f>收支餘絀!C140</f>
        <v>0</v>
      </c>
      <c r="D137" s="62">
        <f>收支餘絀!G140</f>
        <v>0</v>
      </c>
      <c r="E137" s="59"/>
    </row>
    <row r="138" spans="1:5" s="58" customFormat="1" hidden="1">
      <c r="A138" s="65" t="s">
        <v>121</v>
      </c>
      <c r="B138" s="62">
        <f>收支餘絀!B141</f>
        <v>0</v>
      </c>
      <c r="C138" s="62">
        <f>收支餘絀!C141</f>
        <v>0</v>
      </c>
      <c r="D138" s="62">
        <f>收支餘絀!G141</f>
        <v>0</v>
      </c>
      <c r="E138" s="59"/>
    </row>
    <row r="139" spans="1:5" s="58" customFormat="1" hidden="1">
      <c r="A139" s="65" t="s">
        <v>140</v>
      </c>
      <c r="B139" s="62">
        <f>收支餘絀!B142</f>
        <v>0</v>
      </c>
      <c r="C139" s="62">
        <f>收支餘絀!C142</f>
        <v>0</v>
      </c>
      <c r="D139" s="62">
        <f>收支餘絀!G142</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收支餘絀!B145</f>
        <v>0</v>
      </c>
      <c r="C142" s="62">
        <f>收支餘絀!C145</f>
        <v>0</v>
      </c>
      <c r="D142" s="62">
        <f>收支餘絀!G145</f>
        <v>0</v>
      </c>
      <c r="E142" s="59"/>
    </row>
    <row r="143" spans="1:5" hidden="1">
      <c r="A143" s="64" t="s">
        <v>143</v>
      </c>
      <c r="B143" s="62">
        <f>SUM(B144)</f>
        <v>0</v>
      </c>
      <c r="C143" s="62">
        <f>SUM(C144)</f>
        <v>0</v>
      </c>
      <c r="D143" s="62">
        <f>SUM(D144)</f>
        <v>0</v>
      </c>
      <c r="E143" s="59"/>
    </row>
    <row r="144" spans="1:5" s="58" customFormat="1" hidden="1">
      <c r="A144" s="65" t="s">
        <v>144</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收支餘絀!B152</f>
        <v>0</v>
      </c>
      <c r="C149" s="62">
        <f>收支餘絀!C152</f>
        <v>0</v>
      </c>
      <c r="D149" s="62">
        <f>收支餘絀!G152</f>
        <v>0</v>
      </c>
      <c r="E149" s="59"/>
    </row>
    <row r="150" spans="1:5">
      <c r="A150" s="60" t="s">
        <v>39</v>
      </c>
      <c r="B150" s="62">
        <f t="shared" ref="B150:D151" si="2">SUM(B151)</f>
        <v>50000</v>
      </c>
      <c r="C150" s="62">
        <f t="shared" si="2"/>
        <v>0</v>
      </c>
      <c r="D150" s="62">
        <f t="shared" si="2"/>
        <v>8380</v>
      </c>
      <c r="E150" s="59"/>
    </row>
    <row r="151" spans="1:5">
      <c r="A151" s="60" t="s">
        <v>40</v>
      </c>
      <c r="B151" s="62">
        <f t="shared" si="2"/>
        <v>50000</v>
      </c>
      <c r="C151" s="62">
        <f t="shared" si="2"/>
        <v>0</v>
      </c>
      <c r="D151" s="62">
        <f t="shared" si="2"/>
        <v>8380</v>
      </c>
      <c r="E151" s="59"/>
    </row>
    <row r="152" spans="1:5">
      <c r="A152" s="60" t="s">
        <v>41</v>
      </c>
      <c r="B152" s="62">
        <f>SUM(B153,B168,B172,B177,B184,B187)</f>
        <v>50000</v>
      </c>
      <c r="C152" s="62">
        <f>SUM(C153,C168,C172,C177,C184,C187)</f>
        <v>0</v>
      </c>
      <c r="D152" s="62">
        <f>SUM(D153,D168,D172,D177,D184,D187)</f>
        <v>8380</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130</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收支餘絀!B186</f>
        <v>0</v>
      </c>
      <c r="C174" s="62">
        <f>收支餘絀!C186</f>
        <v>0</v>
      </c>
      <c r="D174" s="62">
        <f>收支餘絀!G186</f>
        <v>0</v>
      </c>
      <c r="E174" s="59"/>
    </row>
    <row r="175" spans="1:5" hidden="1">
      <c r="A175" s="64" t="s">
        <v>148</v>
      </c>
      <c r="B175" s="62">
        <f>B176</f>
        <v>0</v>
      </c>
      <c r="C175" s="62">
        <f>C176</f>
        <v>0</v>
      </c>
      <c r="D175" s="62">
        <f>D176</f>
        <v>0</v>
      </c>
      <c r="E175" s="59"/>
    </row>
    <row r="176" spans="1:5" s="58" customFormat="1" hidden="1">
      <c r="A176" s="65" t="s">
        <v>149</v>
      </c>
      <c r="B176" s="62">
        <f>收支餘絀!B188</f>
        <v>0</v>
      </c>
      <c r="C176" s="62">
        <f>收支餘絀!C188</f>
        <v>0</v>
      </c>
      <c r="D176" s="62">
        <f>收支餘絀!G188</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收支餘絀!B191</f>
        <v>0</v>
      </c>
      <c r="C179" s="62">
        <f>收支餘絀!C191</f>
        <v>0</v>
      </c>
      <c r="D179" s="62">
        <f>收支餘絀!G191</f>
        <v>0</v>
      </c>
      <c r="E179" s="59"/>
    </row>
    <row r="180" spans="1:5" hidden="1">
      <c r="A180" s="64" t="s">
        <v>151</v>
      </c>
      <c r="B180" s="62">
        <f>B181</f>
        <v>0</v>
      </c>
      <c r="C180" s="62">
        <f>C181</f>
        <v>0</v>
      </c>
      <c r="D180" s="62">
        <f>D181</f>
        <v>0</v>
      </c>
      <c r="E180" s="59"/>
    </row>
    <row r="181" spans="1:5" s="58" customFormat="1" hidden="1">
      <c r="A181" s="65" t="s">
        <v>152</v>
      </c>
      <c r="B181" s="62">
        <f>收支餘絀!B193</f>
        <v>0</v>
      </c>
      <c r="C181" s="62">
        <f>收支餘絀!C193</f>
        <v>0</v>
      </c>
      <c r="D181" s="62">
        <f>收支餘絀!G193</f>
        <v>0</v>
      </c>
      <c r="E181" s="59"/>
    </row>
    <row r="182" spans="1:5" hidden="1">
      <c r="A182" s="64" t="s">
        <v>161</v>
      </c>
      <c r="B182" s="62">
        <f>SUM(B183)</f>
        <v>0</v>
      </c>
      <c r="C182" s="62">
        <f>SUM(C183)</f>
        <v>0</v>
      </c>
      <c r="D182" s="62">
        <f>SUM(D183)</f>
        <v>0</v>
      </c>
      <c r="E182" s="59"/>
    </row>
    <row r="183" spans="1:5" s="58" customFormat="1" hidden="1">
      <c r="A183" s="65" t="s">
        <v>162</v>
      </c>
      <c r="B183" s="62">
        <f>收支餘絀!B195</f>
        <v>0</v>
      </c>
      <c r="C183" s="62">
        <f>收支餘絀!C195</f>
        <v>0</v>
      </c>
      <c r="D183" s="62">
        <f>收支餘絀!G195</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收支餘絀!B198</f>
        <v>0</v>
      </c>
      <c r="C186" s="62">
        <f>收支餘絀!C198</f>
        <v>0</v>
      </c>
      <c r="D186" s="62">
        <f>收支餘絀!G198</f>
        <v>0</v>
      </c>
      <c r="E186" s="59"/>
    </row>
    <row r="187" spans="1:5">
      <c r="A187" s="64" t="s">
        <v>176</v>
      </c>
      <c r="B187" s="62">
        <f t="shared" ref="B187:D188" si="4">SUM(B188)</f>
        <v>50000</v>
      </c>
      <c r="C187" s="62">
        <f t="shared" si="4"/>
        <v>0</v>
      </c>
      <c r="D187" s="62">
        <f t="shared" si="4"/>
        <v>8380</v>
      </c>
      <c r="E187" s="59"/>
    </row>
    <row r="188" spans="1:5">
      <c r="A188" s="64" t="s">
        <v>125</v>
      </c>
      <c r="B188" s="62">
        <f t="shared" si="4"/>
        <v>50000</v>
      </c>
      <c r="C188" s="62">
        <f t="shared" si="4"/>
        <v>0</v>
      </c>
      <c r="D188" s="62">
        <f t="shared" si="4"/>
        <v>8380</v>
      </c>
      <c r="E188" s="59"/>
    </row>
    <row r="189" spans="1:5" s="58" customFormat="1">
      <c r="A189" s="65" t="s">
        <v>126</v>
      </c>
      <c r="B189" s="62">
        <f>收支餘絀!B201</f>
        <v>50000</v>
      </c>
      <c r="C189" s="62">
        <f>收支餘絀!C201</f>
        <v>0</v>
      </c>
      <c r="D189" s="62">
        <f>收支餘絀!G201</f>
        <v>8380</v>
      </c>
      <c r="E189" s="59"/>
    </row>
    <row r="190" spans="1:5">
      <c r="A190" s="9" t="s">
        <v>109</v>
      </c>
      <c r="B190" s="61" t="e">
        <f>B7+B150</f>
        <v>#REF!</v>
      </c>
      <c r="C190" s="61">
        <f>C7+C150</f>
        <v>162647839</v>
      </c>
      <c r="D190" s="61">
        <f>D7+D150</f>
        <v>344211274</v>
      </c>
      <c r="E190" s="59"/>
    </row>
    <row r="227" spans="1:2" ht="138.6">
      <c r="A227" s="155" t="s">
        <v>423</v>
      </c>
      <c r="B227" s="155"/>
    </row>
    <row r="229" spans="1:2" ht="138.6">
      <c r="A229" s="155" t="s">
        <v>424</v>
      </c>
      <c r="B229" s="155"/>
    </row>
    <row r="230" spans="1:2" ht="158.4">
      <c r="A230" s="155" t="s">
        <v>425</v>
      </c>
      <c r="B230" s="155"/>
    </row>
    <row r="232" spans="1:2" ht="19.8">
      <c r="A232" s="159" t="s">
        <v>421</v>
      </c>
      <c r="B232" s="159"/>
    </row>
    <row r="233" spans="1:2" ht="19.8">
      <c r="A233" s="159" t="s">
        <v>422</v>
      </c>
      <c r="B233" s="159"/>
    </row>
    <row r="234" spans="1:2" ht="19.8">
      <c r="A234" s="159" t="s">
        <v>426</v>
      </c>
      <c r="B234" s="159"/>
    </row>
    <row r="235" spans="1:2" ht="198">
      <c r="A235" s="155" t="s">
        <v>427</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7" t="s">
        <v>1</v>
      </c>
      <c r="B1" s="277"/>
      <c r="C1" s="277"/>
      <c r="D1" s="277"/>
      <c r="E1" s="277"/>
    </row>
    <row r="2" spans="1:5" ht="19.8">
      <c r="A2" s="278" t="s">
        <v>14</v>
      </c>
      <c r="B2" s="278"/>
      <c r="C2" s="278"/>
      <c r="D2" s="278"/>
      <c r="E2" s="278"/>
    </row>
    <row r="3" spans="1:5">
      <c r="A3" s="279" t="s">
        <v>438</v>
      </c>
      <c r="B3" s="279"/>
      <c r="C3" s="279"/>
      <c r="D3" s="279"/>
      <c r="E3" s="279"/>
    </row>
    <row r="4" spans="1:5">
      <c r="A4" s="7"/>
      <c r="B4" s="7"/>
      <c r="C4" s="40"/>
      <c r="D4" s="7"/>
      <c r="E4" s="8" t="s">
        <v>89</v>
      </c>
    </row>
    <row r="5" spans="1:5">
      <c r="A5" s="282" t="s">
        <v>15</v>
      </c>
      <c r="B5" s="280" t="s">
        <v>247</v>
      </c>
      <c r="C5" s="280" t="s">
        <v>16</v>
      </c>
      <c r="D5" s="282" t="s">
        <v>17</v>
      </c>
      <c r="E5" s="282" t="s">
        <v>18</v>
      </c>
    </row>
    <row r="6" spans="1:5">
      <c r="A6" s="283"/>
      <c r="B6" s="281"/>
      <c r="C6" s="281"/>
      <c r="D6" s="283"/>
      <c r="E6" s="283"/>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1149688</v>
      </c>
      <c r="D13" s="62">
        <f>收支餘絀!G16</f>
        <v>4655582</v>
      </c>
      <c r="E13" s="59"/>
    </row>
    <row r="14" spans="1:5" s="58" customFormat="1">
      <c r="A14" s="65" t="s">
        <v>52</v>
      </c>
      <c r="B14" s="62">
        <f>收支餘絀!B17</f>
        <v>358000</v>
      </c>
      <c r="C14" s="62">
        <f>收支餘絀!C17</f>
        <v>27073</v>
      </c>
      <c r="D14" s="62">
        <f>收支餘絀!G17</f>
        <v>128185</v>
      </c>
      <c r="E14" s="59"/>
    </row>
    <row r="15" spans="1:5" s="58" customFormat="1">
      <c r="A15" s="65" t="s">
        <v>80</v>
      </c>
      <c r="B15" s="62">
        <f>收支餘絀!B18</f>
        <v>150000</v>
      </c>
      <c r="C15" s="62">
        <f>收支餘絀!C18</f>
        <v>12323</v>
      </c>
      <c r="D15" s="62">
        <f>收支餘絀!G18</f>
        <v>28665</v>
      </c>
      <c r="E15" s="59"/>
    </row>
    <row r="16" spans="1:5">
      <c r="A16" s="64" t="s">
        <v>94</v>
      </c>
      <c r="B16" s="62">
        <f>SUM(B17:B19)</f>
        <v>17975000</v>
      </c>
      <c r="C16" s="62">
        <f>SUM(C17:C19)</f>
        <v>738372</v>
      </c>
      <c r="D16" s="62">
        <f>SUM(D17:D19)</f>
        <v>4925546</v>
      </c>
      <c r="E16" s="59"/>
    </row>
    <row r="17" spans="1:5" s="58" customFormat="1">
      <c r="A17" s="65" t="s">
        <v>53</v>
      </c>
      <c r="B17" s="62">
        <f>收支餘絀!B20</f>
        <v>12060000</v>
      </c>
      <c r="C17" s="62">
        <f>收支餘絀!C20</f>
        <v>347031</v>
      </c>
      <c r="D17" s="62">
        <f>收支餘絀!G20</f>
        <v>2985144</v>
      </c>
      <c r="E17" s="59"/>
    </row>
    <row r="18" spans="1:5" s="58" customFormat="1">
      <c r="A18" s="65" t="s">
        <v>54</v>
      </c>
      <c r="B18" s="62">
        <f>收支餘絀!B21</f>
        <v>2099000</v>
      </c>
      <c r="C18" s="62">
        <f>收支餘絀!C21</f>
        <v>117467</v>
      </c>
      <c r="D18" s="62">
        <f>收支餘絀!G21</f>
        <v>550314</v>
      </c>
      <c r="E18" s="59"/>
    </row>
    <row r="19" spans="1:5" s="58" customFormat="1">
      <c r="A19" s="65" t="s">
        <v>175</v>
      </c>
      <c r="B19" s="62">
        <f>收支餘絀!B22</f>
        <v>3816000</v>
      </c>
      <c r="C19" s="62">
        <f>收支餘絀!C22</f>
        <v>273874</v>
      </c>
      <c r="D19" s="62">
        <f>收支餘絀!G22</f>
        <v>1390088</v>
      </c>
      <c r="E19" s="59"/>
    </row>
    <row r="20" spans="1:5">
      <c r="A20" s="64" t="s">
        <v>95</v>
      </c>
      <c r="B20" s="62">
        <f>SUM(B21:B23)</f>
        <v>4484000</v>
      </c>
      <c r="C20" s="62">
        <f>SUM(C21:C23)</f>
        <v>880457</v>
      </c>
      <c r="D20" s="62">
        <f>SUM(D21:D23)</f>
        <v>2436954</v>
      </c>
      <c r="E20" s="59"/>
    </row>
    <row r="21" spans="1:5" s="58" customFormat="1">
      <c r="A21" s="65" t="s">
        <v>55</v>
      </c>
      <c r="B21" s="62">
        <f>收支餘絀!B24</f>
        <v>3467000</v>
      </c>
      <c r="C21" s="62">
        <f>收支餘絀!C24</f>
        <v>561002</v>
      </c>
      <c r="D21" s="62">
        <f>收支餘絀!G24</f>
        <v>1808292</v>
      </c>
      <c r="E21" s="59"/>
    </row>
    <row r="22" spans="1:5" s="58" customFormat="1">
      <c r="A22" s="65" t="s">
        <v>56</v>
      </c>
      <c r="B22" s="62">
        <f>收支餘絀!B25</f>
        <v>987000</v>
      </c>
      <c r="C22" s="62">
        <f>收支餘絀!C25</f>
        <v>318455</v>
      </c>
      <c r="D22" s="62">
        <f>收支餘絀!G25</f>
        <v>622652</v>
      </c>
      <c r="E22" s="59"/>
    </row>
    <row r="23" spans="1:5" s="58" customFormat="1">
      <c r="A23" s="65" t="s">
        <v>57</v>
      </c>
      <c r="B23" s="62">
        <f>收支餘絀!B26</f>
        <v>30000</v>
      </c>
      <c r="C23" s="62">
        <f>收支餘絀!C26</f>
        <v>1000</v>
      </c>
      <c r="D23" s="62">
        <f>收支餘絀!G26</f>
        <v>6010</v>
      </c>
      <c r="E23" s="59"/>
    </row>
    <row r="24" spans="1:5">
      <c r="A24" s="64" t="s">
        <v>96</v>
      </c>
      <c r="B24" s="62">
        <f>SUM(B25:B27)</f>
        <v>10311000</v>
      </c>
      <c r="C24" s="62">
        <f>SUM(C25:C27)</f>
        <v>1143655</v>
      </c>
      <c r="D24" s="62">
        <f>SUM(D25:D27)</f>
        <v>3312147</v>
      </c>
      <c r="E24" s="59"/>
    </row>
    <row r="25" spans="1:5" s="58" customFormat="1">
      <c r="A25" s="65" t="s">
        <v>58</v>
      </c>
      <c r="B25" s="62">
        <f>收支餘絀!B28</f>
        <v>7815000</v>
      </c>
      <c r="C25" s="62">
        <f>收支餘絀!C28</f>
        <v>1143655</v>
      </c>
      <c r="D25" s="62">
        <f>收支餘絀!G28</f>
        <v>3032234</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552825</v>
      </c>
      <c r="D28" s="62">
        <f>SUM(D29:D33)</f>
        <v>7596031</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73716</v>
      </c>
      <c r="D30" s="62">
        <f>收支餘絀!G33</f>
        <v>5533598</v>
      </c>
      <c r="E30" s="59"/>
    </row>
    <row r="31" spans="1:5" s="58" customFormat="1">
      <c r="A31" s="65" t="s">
        <v>62</v>
      </c>
      <c r="B31" s="62">
        <f>收支餘絀!B34</f>
        <v>4847000</v>
      </c>
      <c r="C31" s="62">
        <f>收支餘絀!C34</f>
        <v>425713</v>
      </c>
      <c r="D31" s="62">
        <f>收支餘絀!G34</f>
        <v>1744418</v>
      </c>
      <c r="E31" s="59"/>
    </row>
    <row r="32" spans="1:5" s="58" customFormat="1">
      <c r="A32" s="65" t="s">
        <v>81</v>
      </c>
      <c r="B32" s="62">
        <f>收支餘絀!B35</f>
        <v>260000</v>
      </c>
      <c r="C32" s="62">
        <f>收支餘絀!C35</f>
        <v>28143</v>
      </c>
      <c r="D32" s="62">
        <f>收支餘絀!G35</f>
        <v>44905</v>
      </c>
      <c r="E32" s="59"/>
    </row>
    <row r="33" spans="1:5" s="58" customFormat="1">
      <c r="A33" s="65" t="s">
        <v>63</v>
      </c>
      <c r="B33" s="62">
        <f>收支餘絀!B36</f>
        <v>424000</v>
      </c>
      <c r="C33" s="62">
        <f>收支餘絀!C36</f>
        <v>25253</v>
      </c>
      <c r="D33" s="62">
        <f>收支餘絀!G36</f>
        <v>273110</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c r="A38" s="65" t="s">
        <v>166</v>
      </c>
      <c r="B38" s="62">
        <f>收支餘絀!B41</f>
        <v>0</v>
      </c>
      <c r="C38" s="62">
        <f>收支餘絀!C41</f>
        <v>0</v>
      </c>
      <c r="D38" s="62">
        <f>收支餘絀!G41</f>
        <v>0</v>
      </c>
      <c r="E38" s="59"/>
    </row>
    <row r="39" spans="1:5">
      <c r="A39" s="64" t="s">
        <v>97</v>
      </c>
      <c r="B39" s="62">
        <f>SUM(B40:B43)</f>
        <v>110454000</v>
      </c>
      <c r="C39" s="62">
        <f>SUM(C40:C43)</f>
        <v>7380205</v>
      </c>
      <c r="D39" s="62">
        <f>SUM(D40:D43)</f>
        <v>31610566</v>
      </c>
      <c r="E39" s="59"/>
    </row>
    <row r="40" spans="1:5" s="58" customFormat="1">
      <c r="A40" s="65" t="s">
        <v>28</v>
      </c>
      <c r="B40" s="114">
        <f>收支餘絀!B43</f>
        <v>5953000</v>
      </c>
      <c r="C40" s="114">
        <f>收支餘絀!C43</f>
        <v>963187</v>
      </c>
      <c r="D40" s="114">
        <f>收支餘絀!G43</f>
        <v>2095294</v>
      </c>
      <c r="E40" s="59"/>
    </row>
    <row r="41" spans="1:5" s="58" customFormat="1">
      <c r="A41" s="65" t="s">
        <v>64</v>
      </c>
      <c r="B41" s="62">
        <f>收支餘絀!B44</f>
        <v>20984000</v>
      </c>
      <c r="C41" s="62">
        <f>收支餘絀!C44</f>
        <v>1099175</v>
      </c>
      <c r="D41" s="62">
        <f>收支餘絀!G44</f>
        <v>4099205</v>
      </c>
      <c r="E41" s="59"/>
    </row>
    <row r="42" spans="1:5" s="58" customFormat="1">
      <c r="A42" s="65" t="s">
        <v>65</v>
      </c>
      <c r="B42" s="62">
        <f>收支餘絀!B45</f>
        <v>20724000</v>
      </c>
      <c r="C42" s="62">
        <f>收支餘絀!C45</f>
        <v>330916</v>
      </c>
      <c r="D42" s="62">
        <f>收支餘絀!G45</f>
        <v>4857215</v>
      </c>
      <c r="E42" s="59"/>
    </row>
    <row r="43" spans="1:5" s="58" customFormat="1">
      <c r="A43" s="65" t="s">
        <v>66</v>
      </c>
      <c r="B43" s="62">
        <f>收支餘絀!B46</f>
        <v>62793000</v>
      </c>
      <c r="C43" s="62">
        <f>收支餘絀!C46</f>
        <v>4986927</v>
      </c>
      <c r="D43" s="62">
        <f>收支餘絀!G46</f>
        <v>20558852</v>
      </c>
      <c r="E43" s="59"/>
    </row>
    <row r="44" spans="1:5">
      <c r="A44" s="64" t="s">
        <v>33</v>
      </c>
      <c r="B44" s="62">
        <f>SUM(B45:B53)</f>
        <v>356431000</v>
      </c>
      <c r="C44" s="62">
        <f>SUM(C45:C53)</f>
        <v>145933913</v>
      </c>
      <c r="D44" s="62">
        <f>SUM(D45:D53)</f>
        <v>257459476</v>
      </c>
      <c r="E44" s="59"/>
    </row>
    <row r="45" spans="1:5" s="58" customFormat="1">
      <c r="A45" s="65" t="s">
        <v>29</v>
      </c>
      <c r="B45" s="62">
        <f>收支餘絀!B48</f>
        <v>52000</v>
      </c>
      <c r="C45" s="62">
        <f>收支餘絀!C48</f>
        <v>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127050</v>
      </c>
      <c r="D47" s="62">
        <f>收支餘絀!G50</f>
        <v>127050</v>
      </c>
      <c r="E47" s="59"/>
    </row>
    <row r="48" spans="1:5" s="58" customFormat="1">
      <c r="A48" s="65" t="s">
        <v>78</v>
      </c>
      <c r="B48" s="62">
        <f>收支餘絀!B51</f>
        <v>2809000</v>
      </c>
      <c r="C48" s="62">
        <f>收支餘絀!C51</f>
        <v>208030</v>
      </c>
      <c r="D48" s="62">
        <f>收支餘絀!G51</f>
        <v>908169</v>
      </c>
      <c r="E48" s="59"/>
    </row>
    <row r="49" spans="1:5" s="58" customFormat="1">
      <c r="A49" s="65" t="s">
        <v>243</v>
      </c>
      <c r="B49" s="62">
        <f>收支餘絀!B52</f>
        <v>600000</v>
      </c>
      <c r="C49" s="62">
        <f>收支餘絀!C52</f>
        <v>0</v>
      </c>
      <c r="D49" s="62">
        <f>收支餘絀!G52</f>
        <v>192000</v>
      </c>
      <c r="E49" s="59"/>
    </row>
    <row r="50" spans="1:5" s="58" customFormat="1">
      <c r="A50" s="65" t="s">
        <v>30</v>
      </c>
      <c r="B50" s="62">
        <f>收支餘絀!B53</f>
        <v>689000</v>
      </c>
      <c r="C50" s="62">
        <f>收支餘絀!C53</f>
        <v>0</v>
      </c>
      <c r="D50" s="62">
        <f>收支餘絀!G53</f>
        <v>45275</v>
      </c>
      <c r="E50" s="59"/>
    </row>
    <row r="51" spans="1:5" s="58" customFormat="1">
      <c r="A51" s="65" t="s">
        <v>32</v>
      </c>
      <c r="B51" s="62">
        <f>收支餘絀!B54</f>
        <v>332585000</v>
      </c>
      <c r="C51" s="62">
        <f>收支餘絀!C54</f>
        <v>142721820</v>
      </c>
      <c r="D51" s="62">
        <f>收支餘絀!G54</f>
        <v>252633050</v>
      </c>
      <c r="E51" s="59"/>
    </row>
    <row r="52" spans="1:5" s="58" customFormat="1">
      <c r="A52" s="65" t="s">
        <v>31</v>
      </c>
      <c r="B52" s="62">
        <f>收支餘絀!B55</f>
        <v>19676000</v>
      </c>
      <c r="C52" s="62">
        <f>收支餘絀!C55</f>
        <v>2877013</v>
      </c>
      <c r="D52" s="62">
        <f>收支餘絀!G55</f>
        <v>3536932</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3152</v>
      </c>
      <c r="D54" s="62">
        <f>SUM(D55)</f>
        <v>13682</v>
      </c>
      <c r="E54" s="59"/>
    </row>
    <row r="55" spans="1:5" s="58" customFormat="1">
      <c r="A55" s="65" t="s">
        <v>164</v>
      </c>
      <c r="B55" s="62">
        <f>收支餘絀!B58</f>
        <v>300000</v>
      </c>
      <c r="C55" s="62">
        <f>收支餘絀!C58</f>
        <v>3152</v>
      </c>
      <c r="D55" s="62">
        <f>收支餘絀!G58</f>
        <v>13682</v>
      </c>
      <c r="E55" s="59"/>
    </row>
    <row r="56" spans="1:5">
      <c r="A56" s="64" t="s">
        <v>98</v>
      </c>
      <c r="B56" s="62">
        <f>SUM(B57,B60)</f>
        <v>27622000</v>
      </c>
      <c r="C56" s="62">
        <f>SUM(C57,C60)</f>
        <v>1547266</v>
      </c>
      <c r="D56" s="62">
        <f>SUM(D57,D60)</f>
        <v>7537087</v>
      </c>
      <c r="E56" s="59"/>
    </row>
    <row r="57" spans="1:5">
      <c r="A57" s="64" t="s">
        <v>99</v>
      </c>
      <c r="B57" s="62">
        <f>SUM(B58:B59)</f>
        <v>1069000</v>
      </c>
      <c r="C57" s="62">
        <f>SUM(C58:C59)</f>
        <v>75741</v>
      </c>
      <c r="D57" s="62">
        <f>SUM(D58:D59)</f>
        <v>396775</v>
      </c>
      <c r="E57" s="59"/>
    </row>
    <row r="58" spans="1:5" s="58" customFormat="1">
      <c r="A58" s="65" t="s">
        <v>67</v>
      </c>
      <c r="B58" s="62">
        <f>收支餘絀!B61</f>
        <v>204000</v>
      </c>
      <c r="C58" s="62">
        <f>收支餘絀!C61</f>
        <v>945</v>
      </c>
      <c r="D58" s="62">
        <f>收支餘絀!G61</f>
        <v>93064</v>
      </c>
      <c r="E58" s="59"/>
    </row>
    <row r="59" spans="1:5" s="58" customFormat="1">
      <c r="A59" s="65" t="s">
        <v>68</v>
      </c>
      <c r="B59" s="62">
        <f>收支餘絀!B62</f>
        <v>865000</v>
      </c>
      <c r="C59" s="62">
        <f>收支餘絀!C62</f>
        <v>74796</v>
      </c>
      <c r="D59" s="62">
        <f>收支餘絀!G62</f>
        <v>303711</v>
      </c>
      <c r="E59" s="59"/>
    </row>
    <row r="60" spans="1:5">
      <c r="A60" s="64" t="s">
        <v>34</v>
      </c>
      <c r="B60" s="62">
        <f>SUM(B61:B65)</f>
        <v>26553000</v>
      </c>
      <c r="C60" s="62">
        <f>SUM(C61:C65)</f>
        <v>1471525</v>
      </c>
      <c r="D60" s="62">
        <f>SUM(D61:D65)</f>
        <v>7140312</v>
      </c>
      <c r="E60" s="59"/>
    </row>
    <row r="61" spans="1:5" s="58" customFormat="1">
      <c r="A61" s="65" t="s">
        <v>139</v>
      </c>
      <c r="B61" s="62">
        <f>收支餘絀!B64</f>
        <v>11927000</v>
      </c>
      <c r="C61" s="62">
        <f>收支餘絀!C64</f>
        <v>622794</v>
      </c>
      <c r="D61" s="62">
        <f>收支餘絀!G64</f>
        <v>3838851</v>
      </c>
      <c r="E61" s="59"/>
    </row>
    <row r="62" spans="1:5" s="58" customFormat="1">
      <c r="A62" s="65" t="s">
        <v>69</v>
      </c>
      <c r="B62" s="62">
        <f>收支餘絀!B65</f>
        <v>854000</v>
      </c>
      <c r="C62" s="62">
        <f>收支餘絀!C65</f>
        <v>55317</v>
      </c>
      <c r="D62" s="62">
        <f>收支餘絀!G65</f>
        <v>473911</v>
      </c>
      <c r="E62" s="59"/>
    </row>
    <row r="63" spans="1:5" s="58" customFormat="1">
      <c r="A63" s="65" t="s">
        <v>70</v>
      </c>
      <c r="B63" s="62">
        <f>收支餘絀!B66</f>
        <v>11301000</v>
      </c>
      <c r="C63" s="62">
        <f>收支餘絀!C66</f>
        <v>770855</v>
      </c>
      <c r="D63" s="62">
        <f>收支餘絀!G66</f>
        <v>2629210</v>
      </c>
      <c r="E63" s="59"/>
    </row>
    <row r="64" spans="1:5" s="58" customFormat="1">
      <c r="A64" s="65" t="s">
        <v>121</v>
      </c>
      <c r="B64" s="62">
        <f>收支餘絀!B67</f>
        <v>20000</v>
      </c>
      <c r="C64" s="62">
        <f>收支餘絀!C67</f>
        <v>15850</v>
      </c>
      <c r="D64" s="62">
        <f>收支餘絀!G67</f>
        <v>16450</v>
      </c>
      <c r="E64" s="59"/>
    </row>
    <row r="65" spans="1:5" s="58" customFormat="1">
      <c r="A65" s="65" t="s">
        <v>71</v>
      </c>
      <c r="B65" s="62">
        <f>收支餘絀!B68</f>
        <v>2451000</v>
      </c>
      <c r="C65" s="62">
        <f>收支餘絀!C68</f>
        <v>6709</v>
      </c>
      <c r="D65" s="62">
        <f>收支餘絀!G68</f>
        <v>181890</v>
      </c>
      <c r="E65" s="59"/>
    </row>
    <row r="66" spans="1:5">
      <c r="A66" s="64" t="s">
        <v>37</v>
      </c>
      <c r="B66" s="62">
        <f>SUM(B67,B69,B71,B74,B76)</f>
        <v>15168000</v>
      </c>
      <c r="C66" s="62">
        <f>SUM(C67,C69,C71,C74,C76)</f>
        <v>1312175</v>
      </c>
      <c r="D66" s="62">
        <f>SUM(D67,D69,D71,D74,D76)</f>
        <v>6140862</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73300</v>
      </c>
      <c r="D69" s="62">
        <f>SUM(D70)</f>
        <v>544400</v>
      </c>
      <c r="E69" s="59"/>
    </row>
    <row r="70" spans="1:5" s="58" customFormat="1">
      <c r="A70" s="65" t="s">
        <v>86</v>
      </c>
      <c r="B70" s="62">
        <f>收支餘絀!B73</f>
        <v>1833000</v>
      </c>
      <c r="C70" s="62">
        <f>收支餘絀!C73</f>
        <v>73300</v>
      </c>
      <c r="D70" s="62">
        <f>收支餘絀!G73</f>
        <v>544400</v>
      </c>
      <c r="E70" s="59"/>
    </row>
    <row r="71" spans="1:5">
      <c r="A71" s="64" t="s">
        <v>100</v>
      </c>
      <c r="B71" s="62">
        <f>SUM(B72:B73)</f>
        <v>8492000</v>
      </c>
      <c r="C71" s="62">
        <f>SUM(C72:C73)</f>
        <v>976525</v>
      </c>
      <c r="D71" s="62">
        <f>SUM(D72:D73)</f>
        <v>4096925</v>
      </c>
      <c r="E71" s="59"/>
    </row>
    <row r="72" spans="1:5" s="58" customFormat="1">
      <c r="A72" s="65" t="s">
        <v>177</v>
      </c>
      <c r="B72" s="62">
        <f>收支餘絀!B75</f>
        <v>8196000</v>
      </c>
      <c r="C72" s="62">
        <f>收支餘絀!C75</f>
        <v>976525</v>
      </c>
      <c r="D72" s="62">
        <f>收支餘絀!G75</f>
        <v>4078025</v>
      </c>
      <c r="E72" s="59"/>
    </row>
    <row r="73" spans="1:5" s="58" customFormat="1">
      <c r="A73" s="65" t="s">
        <v>72</v>
      </c>
      <c r="B73" s="62">
        <f>收支餘絀!B76</f>
        <v>296000</v>
      </c>
      <c r="C73" s="62">
        <f>收支餘絀!C76</f>
        <v>0</v>
      </c>
      <c r="D73" s="62">
        <f>收支餘絀!G76</f>
        <v>18900</v>
      </c>
      <c r="E73" s="59"/>
    </row>
    <row r="74" spans="1:5">
      <c r="A74" s="64" t="s">
        <v>101</v>
      </c>
      <c r="B74" s="62">
        <f>SUM(B75)</f>
        <v>4743000</v>
      </c>
      <c r="C74" s="62">
        <f>SUM(C75)</f>
        <v>262350</v>
      </c>
      <c r="D74" s="62">
        <f>SUM(D75)</f>
        <v>1451737</v>
      </c>
      <c r="E74" s="59"/>
    </row>
    <row r="75" spans="1:5" s="58" customFormat="1">
      <c r="A75" s="65" t="s">
        <v>73</v>
      </c>
      <c r="B75" s="62">
        <f>收支餘絀!B78</f>
        <v>4743000</v>
      </c>
      <c r="C75" s="62">
        <f>收支餘絀!C78</f>
        <v>262350</v>
      </c>
      <c r="D75" s="62">
        <f>收支餘絀!G78</f>
        <v>1451737</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1960697</v>
      </c>
      <c r="D78" s="62">
        <f>SUM(D79,D81,D83,D85)</f>
        <v>18246940</v>
      </c>
      <c r="E78" s="59"/>
    </row>
    <row r="79" spans="1:5">
      <c r="A79" s="64" t="s">
        <v>103</v>
      </c>
      <c r="B79" s="62">
        <f>SUM(B80)</f>
        <v>17641000</v>
      </c>
      <c r="C79" s="62">
        <f>SUM(C80)</f>
        <v>1166582</v>
      </c>
      <c r="D79" s="62">
        <f>SUM(D80)</f>
        <v>8683829</v>
      </c>
      <c r="E79" s="59"/>
    </row>
    <row r="80" spans="1:5" s="58" customFormat="1">
      <c r="A80" s="65" t="s">
        <v>74</v>
      </c>
      <c r="B80" s="62">
        <f>收支餘絀!B83</f>
        <v>17641000</v>
      </c>
      <c r="C80" s="62">
        <f>收支餘絀!C83</f>
        <v>1166582</v>
      </c>
      <c r="D80" s="62">
        <f>收支餘絀!G83</f>
        <v>8683829</v>
      </c>
      <c r="E80" s="59"/>
    </row>
    <row r="81" spans="1:5">
      <c r="A81" s="64" t="s">
        <v>104</v>
      </c>
      <c r="B81" s="62">
        <f>SUM(B82)</f>
        <v>1099000</v>
      </c>
      <c r="C81" s="62">
        <f>SUM(C82)</f>
        <v>49547</v>
      </c>
      <c r="D81" s="62">
        <f>SUM(D82)</f>
        <v>346599</v>
      </c>
      <c r="E81" s="59"/>
    </row>
    <row r="82" spans="1:5" s="58" customFormat="1">
      <c r="A82" s="65" t="s">
        <v>75</v>
      </c>
      <c r="B82" s="62">
        <f>收支餘絀!B85</f>
        <v>1099000</v>
      </c>
      <c r="C82" s="62">
        <f>收支餘絀!C85</f>
        <v>49547</v>
      </c>
      <c r="D82" s="62">
        <f>收支餘絀!G85</f>
        <v>346599</v>
      </c>
      <c r="E82" s="59"/>
    </row>
    <row r="83" spans="1:5">
      <c r="A83" s="64" t="s">
        <v>105</v>
      </c>
      <c r="B83" s="62">
        <f>SUM(B84)</f>
        <v>2369000</v>
      </c>
      <c r="C83" s="62">
        <f>SUM(C84)</f>
        <v>87601</v>
      </c>
      <c r="D83" s="62">
        <f>SUM(D84)</f>
        <v>666134</v>
      </c>
      <c r="E83" s="59"/>
    </row>
    <row r="84" spans="1:5" s="58" customFormat="1">
      <c r="A84" s="65" t="s">
        <v>76</v>
      </c>
      <c r="B84" s="62">
        <f>收支餘絀!B87</f>
        <v>2369000</v>
      </c>
      <c r="C84" s="62">
        <f>收支餘絀!C87</f>
        <v>87601</v>
      </c>
      <c r="D84" s="62">
        <f>收支餘絀!G87</f>
        <v>666134</v>
      </c>
      <c r="E84" s="59"/>
    </row>
    <row r="85" spans="1:5">
      <c r="A85" s="64" t="s">
        <v>106</v>
      </c>
      <c r="B85" s="62">
        <f>SUM(B86)</f>
        <v>21247000</v>
      </c>
      <c r="C85" s="62">
        <f>SUM(C86)</f>
        <v>656967</v>
      </c>
      <c r="D85" s="62">
        <f>SUM(D86)</f>
        <v>8550378</v>
      </c>
      <c r="E85" s="59"/>
    </row>
    <row r="86" spans="1:5" s="58" customFormat="1">
      <c r="A86" s="65" t="s">
        <v>77</v>
      </c>
      <c r="B86" s="62">
        <f>收支餘絀!B89</f>
        <v>21247000</v>
      </c>
      <c r="C86" s="62">
        <f>收支餘絀!C89</f>
        <v>656967</v>
      </c>
      <c r="D86" s="62">
        <f>收支餘絀!G89</f>
        <v>8550378</v>
      </c>
      <c r="E86" s="59"/>
    </row>
    <row r="87" spans="1:5">
      <c r="A87" s="64" t="s">
        <v>325</v>
      </c>
      <c r="B87" s="62">
        <f>SUM(B90,B88)</f>
        <v>0</v>
      </c>
      <c r="C87" s="62">
        <f>SUM(C90,C88)</f>
        <v>0</v>
      </c>
      <c r="D87" s="62">
        <f>SUM(D90,D88)</f>
        <v>30000</v>
      </c>
      <c r="E87" s="59"/>
    </row>
    <row r="88" spans="1:5">
      <c r="A88" s="64" t="s">
        <v>431</v>
      </c>
      <c r="B88" s="62">
        <f>B89</f>
        <v>0</v>
      </c>
      <c r="C88" s="62">
        <f>C89</f>
        <v>0</v>
      </c>
      <c r="D88" s="62">
        <f>D89</f>
        <v>30000</v>
      </c>
      <c r="E88" s="59"/>
    </row>
    <row r="89" spans="1:5" s="58" customFormat="1">
      <c r="A89" s="65" t="s">
        <v>432</v>
      </c>
      <c r="B89" s="62">
        <f>收支餘絀!B93</f>
        <v>0</v>
      </c>
      <c r="C89" s="62">
        <f>收支餘絀!C93</f>
        <v>0</v>
      </c>
      <c r="D89" s="62">
        <f>收支餘絀!G93</f>
        <v>30000</v>
      </c>
      <c r="E89" s="59"/>
    </row>
    <row r="90" spans="1:5">
      <c r="A90" s="64" t="s">
        <v>401</v>
      </c>
      <c r="B90" s="62">
        <f>B92+B91</f>
        <v>0</v>
      </c>
      <c r="C90" s="62">
        <f>C92+C91</f>
        <v>0</v>
      </c>
      <c r="D90" s="62">
        <f>D92+D91</f>
        <v>0</v>
      </c>
      <c r="E90" s="59"/>
    </row>
    <row r="91" spans="1:5" s="58" customFormat="1">
      <c r="A91" s="65" t="s">
        <v>402</v>
      </c>
      <c r="B91" s="62">
        <f>收支餘絀!B95</f>
        <v>0</v>
      </c>
      <c r="C91" s="62">
        <f>收支餘絀!C95</f>
        <v>0</v>
      </c>
      <c r="D91" s="62">
        <f>收支餘絀!G95</f>
        <v>0</v>
      </c>
      <c r="E91" s="59"/>
    </row>
    <row r="92" spans="1:5" s="58" customFormat="1">
      <c r="A92" s="65" t="s">
        <v>403</v>
      </c>
      <c r="B92" s="62">
        <f>收支餘絀!B96</f>
        <v>0</v>
      </c>
      <c r="C92" s="62">
        <f>收支餘絀!C96</f>
        <v>0</v>
      </c>
      <c r="D92" s="62">
        <f>收支餘絀!G96</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收支餘絀!B99</f>
        <v>0</v>
      </c>
      <c r="C95" s="62">
        <f>收支餘絀!C99</f>
        <v>0</v>
      </c>
      <c r="D95" s="62">
        <f>收支餘絀!G99</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107</v>
      </c>
      <c r="B99" s="62">
        <f>SUM(B100)</f>
        <v>1069000</v>
      </c>
      <c r="C99" s="62">
        <f>SUM(C100)</f>
        <v>5541</v>
      </c>
      <c r="D99" s="62">
        <f>SUM(D100)</f>
        <v>52928</v>
      </c>
      <c r="E99" s="66"/>
    </row>
    <row r="100" spans="1:5">
      <c r="A100" s="60" t="s">
        <v>108</v>
      </c>
      <c r="B100" s="62">
        <f>SUM(B101,B129,B139,B146)</f>
        <v>1069000</v>
      </c>
      <c r="C100" s="62">
        <f>SUM(C101,C129,C139,C146)</f>
        <v>5541</v>
      </c>
      <c r="D100" s="62">
        <f>SUM(D101,D129,D139,D146)</f>
        <v>52928</v>
      </c>
      <c r="E100" s="59"/>
    </row>
    <row r="101" spans="1:5">
      <c r="A101" s="64" t="s">
        <v>42</v>
      </c>
      <c r="B101" s="62">
        <f>SUM(B102,B106,B110,B113,B115,B119,B122,B127)</f>
        <v>970000</v>
      </c>
      <c r="C101" s="62">
        <f>SUM(C102,C106,C110,C113,C115,C119,C122,C127)</f>
        <v>5541</v>
      </c>
      <c r="D101" s="62">
        <f>SUM(D102,D106,D110,D113,D115,D119,D122,D127)</f>
        <v>52928</v>
      </c>
      <c r="E101" s="59"/>
    </row>
    <row r="102" spans="1:5" hidden="1">
      <c r="A102" s="64" t="s">
        <v>93</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94</v>
      </c>
      <c r="B106" s="62">
        <f>SUM(B107:B108)</f>
        <v>50000</v>
      </c>
      <c r="C106" s="62">
        <f>SUM(C107:C108)</f>
        <v>125</v>
      </c>
      <c r="D106" s="62">
        <f>SUM(D107:D108)</f>
        <v>32490</v>
      </c>
      <c r="E106" s="59"/>
    </row>
    <row r="107" spans="1:5" s="58" customFormat="1" hidden="1">
      <c r="A107" s="65" t="s">
        <v>53</v>
      </c>
      <c r="B107" s="62">
        <f>收支餘絀!B111</f>
        <v>20000</v>
      </c>
      <c r="C107" s="62">
        <f>收支餘絀!C111</f>
        <v>125</v>
      </c>
      <c r="D107" s="62">
        <f>收支餘絀!G111</f>
        <v>32490</v>
      </c>
      <c r="E107" s="59"/>
    </row>
    <row r="108" spans="1:5" s="58" customFormat="1" hidden="1">
      <c r="A108" s="65" t="s">
        <v>54</v>
      </c>
      <c r="B108" s="62">
        <f>收支餘絀!B112</f>
        <v>30000</v>
      </c>
      <c r="C108" s="62">
        <f>收支餘絀!C112</f>
        <v>0</v>
      </c>
      <c r="D108" s="62">
        <f>收支餘絀!G112</f>
        <v>0</v>
      </c>
      <c r="E108" s="59"/>
    </row>
    <row r="109" spans="1:5" s="58" customFormat="1" hidden="1">
      <c r="A109" s="65" t="s">
        <v>435</v>
      </c>
      <c r="B109" s="62">
        <f>收支餘絀!B113</f>
        <v>30000</v>
      </c>
      <c r="C109" s="62">
        <f>收支餘絀!C113</f>
        <v>0</v>
      </c>
      <c r="D109" s="62">
        <f>收支餘絀!G113</f>
        <v>0</v>
      </c>
      <c r="E109" s="59"/>
    </row>
    <row r="110" spans="1:5" hidden="1">
      <c r="A110" s="64" t="s">
        <v>95</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96</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436</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113</v>
      </c>
      <c r="B120" s="62">
        <f>收支餘絀!B124</f>
        <v>0</v>
      </c>
      <c r="C120" s="62">
        <f>收支餘絀!C124</f>
        <v>0</v>
      </c>
      <c r="D120" s="62">
        <f>收支餘絀!G124</f>
        <v>0</v>
      </c>
      <c r="E120" s="59"/>
    </row>
    <row r="121" spans="1:5" s="58" customFormat="1" hidden="1">
      <c r="A121" s="65" t="s">
        <v>166</v>
      </c>
      <c r="B121" s="62">
        <f>收支餘絀!B125</f>
        <v>0</v>
      </c>
      <c r="C121" s="62">
        <f>收支餘絀!C125</f>
        <v>0</v>
      </c>
      <c r="D121" s="62">
        <f>收支餘絀!G125</f>
        <v>0</v>
      </c>
      <c r="E121" s="59"/>
    </row>
    <row r="122" spans="1:5" hidden="1">
      <c r="A122" s="64" t="s">
        <v>97</v>
      </c>
      <c r="B122" s="62">
        <f>SUM(B123:B126)</f>
        <v>80000</v>
      </c>
      <c r="C122" s="62">
        <f>SUM(C123:C126)</f>
        <v>5416</v>
      </c>
      <c r="D122" s="62">
        <f>SUM(D123:D126)</f>
        <v>20438</v>
      </c>
      <c r="E122" s="59"/>
    </row>
    <row r="123" spans="1:5" s="58" customFormat="1" hidden="1">
      <c r="A123" s="65" t="s">
        <v>28</v>
      </c>
      <c r="B123" s="62">
        <f>收支餘絀!B127</f>
        <v>80000</v>
      </c>
      <c r="C123" s="62">
        <f>收支餘絀!C127</f>
        <v>5416</v>
      </c>
      <c r="D123" s="62">
        <f>收支餘絀!G127</f>
        <v>20438</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135</v>
      </c>
      <c r="B129" s="62">
        <f>SUM(B130,B133)</f>
        <v>99000</v>
      </c>
      <c r="C129" s="62">
        <f>SUM(C130,C133)</f>
        <v>0</v>
      </c>
      <c r="D129" s="62">
        <f>SUM(D130,D133)</f>
        <v>0</v>
      </c>
      <c r="E129" s="59"/>
    </row>
    <row r="130" spans="1:5" hidden="1">
      <c r="A130" s="64" t="s">
        <v>99</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139</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121</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143</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收支餘絀!B152</f>
        <v>0</v>
      </c>
      <c r="C148" s="62">
        <f>收支餘絀!C152</f>
        <v>0</v>
      </c>
      <c r="D148" s="62">
        <f>收支餘絀!G152</f>
        <v>0</v>
      </c>
      <c r="E148" s="59"/>
    </row>
    <row r="149" spans="1:5">
      <c r="A149" s="60" t="s">
        <v>39</v>
      </c>
      <c r="B149" s="62">
        <f t="shared" ref="B149:D150" si="2">SUM(B150)</f>
        <v>50000</v>
      </c>
      <c r="C149" s="62">
        <f t="shared" si="2"/>
        <v>0</v>
      </c>
      <c r="D149" s="62">
        <f t="shared" si="2"/>
        <v>8380</v>
      </c>
      <c r="E149" s="59"/>
    </row>
    <row r="150" spans="1:5">
      <c r="A150" s="60" t="s">
        <v>40</v>
      </c>
      <c r="B150" s="62">
        <f t="shared" si="2"/>
        <v>50000</v>
      </c>
      <c r="C150" s="62">
        <f t="shared" si="2"/>
        <v>0</v>
      </c>
      <c r="D150" s="62">
        <f t="shared" si="2"/>
        <v>8380</v>
      </c>
      <c r="E150" s="59"/>
    </row>
    <row r="151" spans="1:5">
      <c r="A151" s="60" t="s">
        <v>41</v>
      </c>
      <c r="B151" s="62">
        <f>SUM(B152,B167,B171,B176,B183,B186)</f>
        <v>50000</v>
      </c>
      <c r="C151" s="62">
        <f>SUM(C152,C167,C171,C176,C183,C186)</f>
        <v>0</v>
      </c>
      <c r="D151" s="62">
        <f>SUM(D152,D167,D171,D176,D183,D186)</f>
        <v>8380</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148</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收支餘絀!B191</f>
        <v>0</v>
      </c>
      <c r="C178" s="62">
        <f>收支餘絀!C191</f>
        <v>0</v>
      </c>
      <c r="D178" s="62">
        <f>收支餘絀!G191</f>
        <v>0</v>
      </c>
      <c r="E178" s="59"/>
    </row>
    <row r="179" spans="1:5" hidden="1">
      <c r="A179" s="64" t="s">
        <v>128</v>
      </c>
      <c r="B179" s="62">
        <f>B180</f>
        <v>0</v>
      </c>
      <c r="C179" s="62">
        <f>C180</f>
        <v>0</v>
      </c>
      <c r="D179" s="62">
        <f>D180</f>
        <v>0</v>
      </c>
      <c r="E179" s="59"/>
    </row>
    <row r="180" spans="1:5" s="58" customFormat="1" hidden="1">
      <c r="A180" s="65" t="s">
        <v>129</v>
      </c>
      <c r="B180" s="62">
        <f>收支餘絀!B193</f>
        <v>0</v>
      </c>
      <c r="C180" s="62">
        <f>收支餘絀!C193</f>
        <v>0</v>
      </c>
      <c r="D180" s="62">
        <f>收支餘絀!G193</f>
        <v>0</v>
      </c>
      <c r="E180" s="59"/>
    </row>
    <row r="181" spans="1:5" hidden="1">
      <c r="A181" s="64" t="s">
        <v>161</v>
      </c>
      <c r="B181" s="62">
        <f>SUM(B182)</f>
        <v>0</v>
      </c>
      <c r="C181" s="62">
        <f>SUM(C182)</f>
        <v>0</v>
      </c>
      <c r="D181" s="62">
        <f>SUM(D182)</f>
        <v>0</v>
      </c>
      <c r="E181" s="59"/>
    </row>
    <row r="182" spans="1:5" s="58" customFormat="1" hidden="1">
      <c r="A182" s="65" t="s">
        <v>162</v>
      </c>
      <c r="B182" s="62">
        <f>收支餘絀!B195</f>
        <v>0</v>
      </c>
      <c r="C182" s="62">
        <f>收支餘絀!C195</f>
        <v>0</v>
      </c>
      <c r="D182" s="62">
        <f>收支餘絀!G195</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收支餘絀!B198</f>
        <v>0</v>
      </c>
      <c r="C185" s="62">
        <f>收支餘絀!C198</f>
        <v>0</v>
      </c>
      <c r="D185" s="62">
        <f>收支餘絀!G198</f>
        <v>0</v>
      </c>
      <c r="E185" s="59"/>
    </row>
    <row r="186" spans="1:5" hidden="1">
      <c r="A186" s="64" t="s">
        <v>124</v>
      </c>
      <c r="B186" s="62">
        <f t="shared" ref="B186:D187" si="4">SUM(B187)</f>
        <v>50000</v>
      </c>
      <c r="C186" s="62">
        <f t="shared" si="4"/>
        <v>0</v>
      </c>
      <c r="D186" s="62">
        <f t="shared" si="4"/>
        <v>8380</v>
      </c>
      <c r="E186" s="59"/>
    </row>
    <row r="187" spans="1:5" hidden="1">
      <c r="A187" s="64" t="s">
        <v>125</v>
      </c>
      <c r="B187" s="62">
        <f t="shared" si="4"/>
        <v>50000</v>
      </c>
      <c r="C187" s="62">
        <f t="shared" si="4"/>
        <v>0</v>
      </c>
      <c r="D187" s="62">
        <f t="shared" si="4"/>
        <v>8380</v>
      </c>
      <c r="E187" s="59"/>
    </row>
    <row r="188" spans="1:5" s="58" customFormat="1">
      <c r="A188" s="65" t="s">
        <v>71</v>
      </c>
      <c r="B188" s="62">
        <f>收支餘絀!B201</f>
        <v>50000</v>
      </c>
      <c r="C188" s="62">
        <f>收支餘絀!C201</f>
        <v>0</v>
      </c>
      <c r="D188" s="62">
        <f>收支餘絀!G201</f>
        <v>8380</v>
      </c>
      <c r="E188" s="59"/>
    </row>
    <row r="189" spans="1:5">
      <c r="A189" s="9" t="s">
        <v>109</v>
      </c>
      <c r="B189" s="61" t="e">
        <f>B7+B149</f>
        <v>#REF!</v>
      </c>
      <c r="C189" s="61" t="e">
        <f>C7+C149</f>
        <v>#REF!</v>
      </c>
      <c r="D189" s="61" t="e">
        <f>D7+D149</f>
        <v>#REF!</v>
      </c>
      <c r="E189" s="59"/>
    </row>
    <row r="226" spans="1:2" ht="138.6">
      <c r="A226" s="155" t="s">
        <v>423</v>
      </c>
      <c r="B226" s="155"/>
    </row>
    <row r="228" spans="1:2" ht="138.6">
      <c r="A228" s="155" t="s">
        <v>424</v>
      </c>
      <c r="B228" s="155"/>
    </row>
    <row r="229" spans="1:2" ht="158.4">
      <c r="A229" s="155" t="s">
        <v>425</v>
      </c>
      <c r="B229" s="155"/>
    </row>
    <row r="231" spans="1:2" ht="19.8">
      <c r="A231" s="159" t="s">
        <v>421</v>
      </c>
      <c r="B231" s="159"/>
    </row>
    <row r="232" spans="1:2" ht="19.8">
      <c r="A232" s="159" t="s">
        <v>422</v>
      </c>
      <c r="B232" s="159"/>
    </row>
    <row r="233" spans="1:2" ht="19.8">
      <c r="A233" s="159" t="s">
        <v>426</v>
      </c>
      <c r="B233" s="159"/>
    </row>
    <row r="234" spans="1:2" ht="198">
      <c r="A234" s="155" t="s">
        <v>427</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2017-08-05T02:31:47Z</cp:lastPrinted>
  <dcterms:created xsi:type="dcterms:W3CDTF">1997-01-14T01:50:29Z</dcterms:created>
  <dcterms:modified xsi:type="dcterms:W3CDTF">2017-08-05T02:40:36Z</dcterms:modified>
</cp:coreProperties>
</file>